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5200" windowHeight="11385" tabRatio="793"/>
  </bookViews>
  <sheets>
    <sheet name="Read Me" sheetId="163" r:id="rId1"/>
    <sheet name="Options" sheetId="3" state="hidden" r:id="rId2"/>
    <sheet name="Report" sheetId="1" r:id="rId3"/>
    <sheet name="Sheet2" sheetId="164" state="veryHidden" r:id="rId4"/>
    <sheet name="Sheet3" sheetId="165" state="veryHidden" r:id="rId5"/>
    <sheet name="Sheet4" sheetId="166" state="veryHidden" r:id="rId6"/>
    <sheet name="Sheet5" sheetId="167" state="veryHidden" r:id="rId7"/>
    <sheet name="Sheet6" sheetId="168" state="veryHidden" r:id="rId8"/>
    <sheet name="Sheet7" sheetId="169" state="veryHidden" r:id="rId9"/>
  </sheets>
  <calcPr calcId="162913"/>
</workbook>
</file>

<file path=xl/calcChain.xml><?xml version="1.0" encoding="utf-8"?>
<calcChain xmlns="http://schemas.openxmlformats.org/spreadsheetml/2006/main">
  <c r="F6" i="1" l="1"/>
  <c r="F7" i="1"/>
  <c r="F8" i="1"/>
  <c r="E12" i="1"/>
  <c r="F12" i="1"/>
  <c r="G12" i="1"/>
  <c r="H13" i="1"/>
  <c r="H14" i="1"/>
  <c r="E17" i="1"/>
  <c r="F17" i="1"/>
  <c r="G17" i="1"/>
  <c r="H18" i="1"/>
  <c r="H19" i="1"/>
  <c r="E22" i="1"/>
  <c r="F22" i="1"/>
  <c r="G22" i="1"/>
  <c r="H23" i="1"/>
  <c r="H24" i="1"/>
  <c r="E27" i="1"/>
  <c r="F27" i="1"/>
  <c r="G27" i="1"/>
  <c r="H28" i="1"/>
  <c r="H29" i="1"/>
  <c r="E32" i="1"/>
  <c r="F32" i="1"/>
  <c r="G32" i="1"/>
  <c r="H33" i="1"/>
  <c r="H34" i="1"/>
  <c r="E37" i="1"/>
  <c r="F37" i="1"/>
  <c r="G37" i="1"/>
  <c r="H38" i="1"/>
  <c r="H39" i="1"/>
  <c r="E42" i="1"/>
  <c r="F42" i="1"/>
  <c r="G42" i="1"/>
  <c r="H43" i="1"/>
  <c r="H44" i="1"/>
  <c r="E47" i="1"/>
  <c r="F47" i="1"/>
  <c r="G47" i="1"/>
  <c r="H48" i="1"/>
  <c r="H49" i="1"/>
  <c r="E52" i="1"/>
  <c r="F52" i="1"/>
  <c r="G52" i="1"/>
  <c r="H53" i="1"/>
  <c r="H54" i="1"/>
  <c r="E57" i="1"/>
  <c r="F57" i="1"/>
  <c r="G57" i="1"/>
  <c r="H58" i="1"/>
  <c r="H59" i="1"/>
  <c r="E62" i="1"/>
  <c r="F62" i="1"/>
  <c r="G62" i="1"/>
  <c r="H63" i="1"/>
  <c r="H64" i="1"/>
  <c r="E67" i="1"/>
  <c r="F67" i="1"/>
  <c r="G67" i="1"/>
  <c r="H68" i="1"/>
  <c r="H69" i="1"/>
  <c r="E72" i="1"/>
  <c r="F72" i="1"/>
  <c r="G72" i="1"/>
  <c r="H73" i="1"/>
  <c r="H74" i="1"/>
  <c r="E77" i="1"/>
  <c r="F77" i="1"/>
  <c r="G77" i="1"/>
  <c r="H78" i="1"/>
  <c r="H79" i="1"/>
  <c r="E82" i="1"/>
  <c r="F82" i="1"/>
  <c r="G82" i="1"/>
  <c r="H83" i="1"/>
  <c r="H84" i="1"/>
  <c r="E87" i="1"/>
  <c r="F87" i="1"/>
  <c r="G87" i="1"/>
  <c r="H88" i="1"/>
  <c r="H89" i="1"/>
  <c r="E92" i="1"/>
  <c r="F92" i="1"/>
  <c r="G92" i="1"/>
  <c r="H93" i="1"/>
  <c r="H94" i="1"/>
  <c r="E97" i="1"/>
  <c r="F97" i="1"/>
  <c r="G97" i="1"/>
  <c r="H98" i="1"/>
  <c r="H99" i="1"/>
  <c r="E102" i="1"/>
  <c r="F102" i="1"/>
  <c r="G102" i="1"/>
  <c r="H103" i="1"/>
  <c r="H104" i="1"/>
  <c r="E107" i="1"/>
  <c r="F107" i="1"/>
  <c r="G107" i="1"/>
  <c r="H108" i="1"/>
  <c r="H109" i="1"/>
  <c r="E112" i="1"/>
  <c r="F112" i="1"/>
  <c r="G112" i="1"/>
  <c r="H113" i="1"/>
  <c r="H114" i="1"/>
  <c r="E117" i="1"/>
  <c r="F117" i="1"/>
  <c r="G117" i="1"/>
  <c r="H118" i="1"/>
  <c r="H119" i="1"/>
  <c r="E122" i="1"/>
  <c r="F122" i="1"/>
  <c r="G122" i="1"/>
  <c r="H123" i="1"/>
  <c r="H124" i="1"/>
  <c r="E127" i="1"/>
  <c r="F127" i="1"/>
  <c r="G127" i="1"/>
  <c r="H128" i="1"/>
  <c r="H129" i="1"/>
  <c r="E132" i="1"/>
  <c r="F132" i="1"/>
  <c r="G132" i="1"/>
  <c r="H133" i="1"/>
  <c r="H134" i="1"/>
  <c r="E137" i="1"/>
  <c r="F137" i="1"/>
  <c r="G137" i="1"/>
  <c r="H138" i="1"/>
  <c r="H139" i="1"/>
  <c r="E142" i="1"/>
  <c r="F142" i="1"/>
  <c r="G142" i="1"/>
  <c r="H143" i="1"/>
  <c r="H144" i="1"/>
  <c r="E147" i="1"/>
  <c r="F147" i="1"/>
  <c r="G147" i="1"/>
  <c r="H148" i="1"/>
  <c r="H149" i="1"/>
  <c r="E152" i="1"/>
  <c r="F152" i="1"/>
  <c r="G152" i="1"/>
  <c r="H153" i="1"/>
  <c r="H154" i="1"/>
  <c r="E157" i="1"/>
  <c r="F157" i="1"/>
  <c r="G157" i="1"/>
  <c r="H158" i="1"/>
  <c r="H159" i="1"/>
  <c r="E162" i="1"/>
  <c r="F162" i="1"/>
  <c r="G162" i="1"/>
  <c r="H163" i="1"/>
  <c r="H164" i="1"/>
  <c r="E167" i="1"/>
  <c r="F167" i="1"/>
  <c r="G167" i="1"/>
  <c r="H168" i="1"/>
  <c r="H169" i="1"/>
  <c r="E172" i="1"/>
  <c r="F172" i="1"/>
  <c r="G172" i="1"/>
  <c r="H173" i="1"/>
  <c r="H174" i="1"/>
  <c r="E177" i="1"/>
  <c r="F177" i="1"/>
  <c r="G177" i="1"/>
  <c r="H178" i="1"/>
  <c r="H179" i="1"/>
  <c r="E182" i="1"/>
  <c r="F182" i="1"/>
  <c r="G182" i="1"/>
  <c r="H183" i="1"/>
  <c r="H184" i="1"/>
  <c r="E187" i="1"/>
  <c r="F187" i="1"/>
  <c r="G187" i="1"/>
  <c r="H188" i="1"/>
  <c r="H189" i="1"/>
  <c r="E192" i="1"/>
  <c r="C192" i="1" s="1"/>
  <c r="C193" i="1" s="1"/>
  <c r="F192" i="1"/>
  <c r="G192" i="1"/>
  <c r="H193" i="1"/>
  <c r="H194" i="1"/>
  <c r="E197" i="1"/>
  <c r="F197" i="1"/>
  <c r="G197" i="1"/>
  <c r="H198" i="1"/>
  <c r="H199" i="1"/>
  <c r="E202" i="1"/>
  <c r="F202" i="1"/>
  <c r="G202" i="1"/>
  <c r="H203" i="1"/>
  <c r="H204" i="1"/>
  <c r="E207" i="1"/>
  <c r="F207" i="1"/>
  <c r="G207" i="1"/>
  <c r="H208" i="1"/>
  <c r="H209" i="1"/>
  <c r="E212" i="1"/>
  <c r="F212" i="1"/>
  <c r="G212" i="1"/>
  <c r="H213" i="1"/>
  <c r="H214" i="1"/>
  <c r="E217" i="1"/>
  <c r="F217" i="1"/>
  <c r="G217" i="1"/>
  <c r="H218" i="1"/>
  <c r="H219" i="1"/>
  <c r="E222" i="1"/>
  <c r="F222" i="1"/>
  <c r="G222" i="1"/>
  <c r="H223" i="1"/>
  <c r="H224" i="1"/>
  <c r="E227" i="1"/>
  <c r="F227" i="1"/>
  <c r="G227" i="1"/>
  <c r="H228" i="1"/>
  <c r="H229" i="1"/>
  <c r="E232" i="1"/>
  <c r="C232" i="1" s="1"/>
  <c r="C233" i="1" s="1"/>
  <c r="F232" i="1"/>
  <c r="G232" i="1"/>
  <c r="H233" i="1"/>
  <c r="H234" i="1"/>
  <c r="E237" i="1"/>
  <c r="F237" i="1"/>
  <c r="G237" i="1"/>
  <c r="H238" i="1"/>
  <c r="H239" i="1"/>
  <c r="E242" i="1"/>
  <c r="F242" i="1"/>
  <c r="G242" i="1"/>
  <c r="H243" i="1"/>
  <c r="H244" i="1"/>
  <c r="E247" i="1"/>
  <c r="F247" i="1"/>
  <c r="G247" i="1"/>
  <c r="H248" i="1"/>
  <c r="H249" i="1"/>
  <c r="E252" i="1"/>
  <c r="F252" i="1"/>
  <c r="G252" i="1"/>
  <c r="H253" i="1"/>
  <c r="H254" i="1"/>
  <c r="E257" i="1"/>
  <c r="F257" i="1"/>
  <c r="G257" i="1"/>
  <c r="H258" i="1"/>
  <c r="H259" i="1"/>
  <c r="E262" i="1"/>
  <c r="F262" i="1"/>
  <c r="G262" i="1"/>
  <c r="H263" i="1"/>
  <c r="H264" i="1"/>
  <c r="E267" i="1"/>
  <c r="F267" i="1"/>
  <c r="G267" i="1"/>
  <c r="H268" i="1"/>
  <c r="H269" i="1"/>
  <c r="E272" i="1"/>
  <c r="F272" i="1"/>
  <c r="G272" i="1"/>
  <c r="H273" i="1"/>
  <c r="H274" i="1"/>
  <c r="E277" i="1"/>
  <c r="F277" i="1"/>
  <c r="G277" i="1"/>
  <c r="H278" i="1"/>
  <c r="H279" i="1"/>
  <c r="E282" i="1"/>
  <c r="F282" i="1"/>
  <c r="G282" i="1"/>
  <c r="H283" i="1"/>
  <c r="H284" i="1"/>
  <c r="E287" i="1"/>
  <c r="F287" i="1"/>
  <c r="G287" i="1"/>
  <c r="H288" i="1"/>
  <c r="H289" i="1"/>
  <c r="E292" i="1"/>
  <c r="C292" i="1" s="1"/>
  <c r="C293" i="1" s="1"/>
  <c r="C295" i="1" s="1"/>
  <c r="F292" i="1"/>
  <c r="G292" i="1"/>
  <c r="H293" i="1"/>
  <c r="H294" i="1"/>
  <c r="E297" i="1"/>
  <c r="F297" i="1"/>
  <c r="G297" i="1"/>
  <c r="H298" i="1"/>
  <c r="H299" i="1"/>
  <c r="E302" i="1"/>
  <c r="F302" i="1"/>
  <c r="G302" i="1"/>
  <c r="H303" i="1"/>
  <c r="H304" i="1"/>
  <c r="E307" i="1"/>
  <c r="F307" i="1"/>
  <c r="G307" i="1"/>
  <c r="H308" i="1"/>
  <c r="H309" i="1"/>
  <c r="E312" i="1"/>
  <c r="F312" i="1"/>
  <c r="G312" i="1"/>
  <c r="H313" i="1"/>
  <c r="H314" i="1"/>
  <c r="E317" i="1"/>
  <c r="F317" i="1"/>
  <c r="G317" i="1"/>
  <c r="H318" i="1"/>
  <c r="H319" i="1"/>
  <c r="E322" i="1"/>
  <c r="F322" i="1"/>
  <c r="G322" i="1"/>
  <c r="H323" i="1"/>
  <c r="H324" i="1"/>
  <c r="E327" i="1"/>
  <c r="F327" i="1"/>
  <c r="G327" i="1"/>
  <c r="H328" i="1"/>
  <c r="H329" i="1"/>
  <c r="E332" i="1"/>
  <c r="F332" i="1"/>
  <c r="G332" i="1"/>
  <c r="H333" i="1"/>
  <c r="H334" i="1"/>
  <c r="E337" i="1"/>
  <c r="F337" i="1"/>
  <c r="G337" i="1"/>
  <c r="H338" i="1"/>
  <c r="H339" i="1"/>
  <c r="E342" i="1"/>
  <c r="F342" i="1"/>
  <c r="G342" i="1"/>
  <c r="H343" i="1"/>
  <c r="H344" i="1"/>
  <c r="E347" i="1"/>
  <c r="F347" i="1"/>
  <c r="G347" i="1"/>
  <c r="H348" i="1"/>
  <c r="H349" i="1"/>
  <c r="E352" i="1"/>
  <c r="F352" i="1"/>
  <c r="G352" i="1"/>
  <c r="H353" i="1"/>
  <c r="H354" i="1"/>
  <c r="E357" i="1"/>
  <c r="F357" i="1"/>
  <c r="G357" i="1"/>
  <c r="H358" i="1"/>
  <c r="H359" i="1"/>
  <c r="E362" i="1"/>
  <c r="F362" i="1"/>
  <c r="G362" i="1"/>
  <c r="H363" i="1"/>
  <c r="H364" i="1"/>
  <c r="E367" i="1"/>
  <c r="F367" i="1"/>
  <c r="G367" i="1"/>
  <c r="H368" i="1"/>
  <c r="H369" i="1"/>
  <c r="E372" i="1"/>
  <c r="F372" i="1"/>
  <c r="G372" i="1"/>
  <c r="H373" i="1"/>
  <c r="H374" i="1"/>
  <c r="E377" i="1"/>
  <c r="F377" i="1"/>
  <c r="G377" i="1"/>
  <c r="H378" i="1"/>
  <c r="H379" i="1"/>
  <c r="E382" i="1"/>
  <c r="F382" i="1"/>
  <c r="G382" i="1"/>
  <c r="H383" i="1"/>
  <c r="H384" i="1"/>
  <c r="E387" i="1"/>
  <c r="F387" i="1"/>
  <c r="G387" i="1"/>
  <c r="H388" i="1"/>
  <c r="H389" i="1"/>
  <c r="E392" i="1"/>
  <c r="C392" i="1" s="1"/>
  <c r="C393" i="1" s="1"/>
  <c r="C395" i="1" s="1"/>
  <c r="F392" i="1"/>
  <c r="G392" i="1"/>
  <c r="H393" i="1"/>
  <c r="H394" i="1"/>
  <c r="E397" i="1"/>
  <c r="F397" i="1"/>
  <c r="G397" i="1"/>
  <c r="H398" i="1"/>
  <c r="H399" i="1"/>
  <c r="E402" i="1"/>
  <c r="F402" i="1"/>
  <c r="G402" i="1"/>
  <c r="H403" i="1"/>
  <c r="H404" i="1"/>
  <c r="E407" i="1"/>
  <c r="F407" i="1"/>
  <c r="G407" i="1"/>
  <c r="H408" i="1"/>
  <c r="H409" i="1"/>
  <c r="E412" i="1"/>
  <c r="C412" i="1" s="1"/>
  <c r="C413" i="1" s="1"/>
  <c r="F412" i="1"/>
  <c r="G412" i="1"/>
  <c r="H413" i="1"/>
  <c r="H414" i="1"/>
  <c r="E417" i="1"/>
  <c r="F417" i="1"/>
  <c r="G417" i="1"/>
  <c r="H418" i="1"/>
  <c r="H419" i="1"/>
  <c r="E422" i="1"/>
  <c r="F422" i="1"/>
  <c r="G422" i="1"/>
  <c r="H423" i="1"/>
  <c r="H424" i="1"/>
  <c r="E427" i="1"/>
  <c r="F427" i="1"/>
  <c r="G427" i="1"/>
  <c r="H428" i="1"/>
  <c r="H429" i="1"/>
  <c r="E432" i="1"/>
  <c r="C432" i="1" s="1"/>
  <c r="C433" i="1" s="1"/>
  <c r="C435" i="1" s="1"/>
  <c r="F432" i="1"/>
  <c r="G432" i="1"/>
  <c r="H433" i="1"/>
  <c r="H434" i="1"/>
  <c r="E437" i="1"/>
  <c r="F437" i="1"/>
  <c r="G437" i="1"/>
  <c r="H438" i="1"/>
  <c r="H439" i="1"/>
  <c r="E442" i="1"/>
  <c r="F442" i="1"/>
  <c r="G442" i="1"/>
  <c r="H443" i="1"/>
  <c r="H444" i="1"/>
  <c r="E447" i="1"/>
  <c r="F447" i="1"/>
  <c r="G447" i="1"/>
  <c r="H448" i="1"/>
  <c r="H449" i="1"/>
  <c r="E452" i="1"/>
  <c r="F452" i="1"/>
  <c r="G452" i="1"/>
  <c r="H453" i="1"/>
  <c r="H454" i="1"/>
  <c r="E457" i="1"/>
  <c r="F457" i="1"/>
  <c r="G457" i="1"/>
  <c r="H458" i="1"/>
  <c r="H459" i="1"/>
  <c r="E462" i="1"/>
  <c r="F462" i="1"/>
  <c r="G462" i="1"/>
  <c r="H463" i="1"/>
  <c r="H464" i="1"/>
  <c r="E467" i="1"/>
  <c r="F467" i="1"/>
  <c r="G467" i="1"/>
  <c r="H468" i="1"/>
  <c r="H469" i="1"/>
  <c r="E472" i="1"/>
  <c r="C472" i="1" s="1"/>
  <c r="C473" i="1" s="1"/>
  <c r="F472" i="1"/>
  <c r="G472" i="1"/>
  <c r="H473" i="1"/>
  <c r="H474" i="1"/>
  <c r="E477" i="1"/>
  <c r="F477" i="1"/>
  <c r="G477" i="1"/>
  <c r="H478" i="1"/>
  <c r="H479" i="1"/>
  <c r="E482" i="1"/>
  <c r="F482" i="1"/>
  <c r="G482" i="1"/>
  <c r="H483" i="1"/>
  <c r="H484" i="1"/>
  <c r="E487" i="1"/>
  <c r="F487" i="1"/>
  <c r="G487" i="1"/>
  <c r="H488" i="1"/>
  <c r="H489" i="1"/>
  <c r="E492" i="1"/>
  <c r="C492" i="1" s="1"/>
  <c r="C493" i="1" s="1"/>
  <c r="C495" i="1" s="1"/>
  <c r="F492" i="1"/>
  <c r="G492" i="1"/>
  <c r="H493" i="1"/>
  <c r="H494" i="1"/>
  <c r="E497" i="1"/>
  <c r="F497" i="1"/>
  <c r="G497" i="1"/>
  <c r="H498" i="1"/>
  <c r="H499" i="1"/>
  <c r="E502" i="1"/>
  <c r="F502" i="1"/>
  <c r="G502" i="1"/>
  <c r="H503" i="1"/>
  <c r="H504" i="1"/>
  <c r="E507" i="1"/>
  <c r="F507" i="1"/>
  <c r="G507" i="1"/>
  <c r="H508" i="1"/>
  <c r="H509" i="1"/>
  <c r="E512" i="1"/>
  <c r="F512" i="1"/>
  <c r="G512" i="1"/>
  <c r="H513" i="1"/>
  <c r="H514" i="1"/>
  <c r="E517" i="1"/>
  <c r="F517" i="1"/>
  <c r="G517" i="1"/>
  <c r="H518" i="1"/>
  <c r="H519" i="1"/>
  <c r="E522" i="1"/>
  <c r="F522" i="1"/>
  <c r="G522" i="1"/>
  <c r="H523" i="1"/>
  <c r="H524" i="1"/>
  <c r="E527" i="1"/>
  <c r="F527" i="1"/>
  <c r="G527" i="1"/>
  <c r="H528" i="1"/>
  <c r="H529" i="1"/>
  <c r="E532" i="1"/>
  <c r="C532" i="1" s="1"/>
  <c r="C533" i="1" s="1"/>
  <c r="F532" i="1"/>
  <c r="G532" i="1"/>
  <c r="H533" i="1"/>
  <c r="H534" i="1"/>
  <c r="E537" i="1"/>
  <c r="F537" i="1"/>
  <c r="G537" i="1"/>
  <c r="H538" i="1"/>
  <c r="H539" i="1"/>
  <c r="E542" i="1"/>
  <c r="F542" i="1"/>
  <c r="G542" i="1"/>
  <c r="H543" i="1"/>
  <c r="H544" i="1"/>
  <c r="E547" i="1"/>
  <c r="F547" i="1"/>
  <c r="G547" i="1"/>
  <c r="H548" i="1"/>
  <c r="H549" i="1"/>
  <c r="E552" i="1"/>
  <c r="C552" i="1" s="1"/>
  <c r="C553" i="1" s="1"/>
  <c r="C555" i="1" s="1"/>
  <c r="F552" i="1"/>
  <c r="G552" i="1"/>
  <c r="H553" i="1"/>
  <c r="H554" i="1"/>
  <c r="E557" i="1"/>
  <c r="F557" i="1"/>
  <c r="G557" i="1"/>
  <c r="H558" i="1"/>
  <c r="H559" i="1"/>
  <c r="E562" i="1"/>
  <c r="F562" i="1"/>
  <c r="G562" i="1"/>
  <c r="H563" i="1"/>
  <c r="H564" i="1"/>
  <c r="E567" i="1"/>
  <c r="F567" i="1"/>
  <c r="G567" i="1"/>
  <c r="H568" i="1"/>
  <c r="H569" i="1"/>
  <c r="E572" i="1"/>
  <c r="C572" i="1" s="1"/>
  <c r="C573" i="1" s="1"/>
  <c r="C575" i="1" s="1"/>
  <c r="F572" i="1"/>
  <c r="G572" i="1"/>
  <c r="H573" i="1"/>
  <c r="H574" i="1"/>
  <c r="E577" i="1"/>
  <c r="F577" i="1"/>
  <c r="G577" i="1"/>
  <c r="H578" i="1"/>
  <c r="H579" i="1"/>
  <c r="E582" i="1"/>
  <c r="F582" i="1"/>
  <c r="G582" i="1"/>
  <c r="H583" i="1"/>
  <c r="H584" i="1"/>
  <c r="E587" i="1"/>
  <c r="F587" i="1"/>
  <c r="G587" i="1"/>
  <c r="H588" i="1"/>
  <c r="H589" i="1"/>
  <c r="E592" i="1"/>
  <c r="C592" i="1" s="1"/>
  <c r="C593" i="1" s="1"/>
  <c r="C595" i="1" s="1"/>
  <c r="F592" i="1"/>
  <c r="G592" i="1"/>
  <c r="H593" i="1"/>
  <c r="H594" i="1"/>
  <c r="E597" i="1"/>
  <c r="F597" i="1"/>
  <c r="G597" i="1"/>
  <c r="H598" i="1"/>
  <c r="H599" i="1"/>
  <c r="E602" i="1"/>
  <c r="F602" i="1"/>
  <c r="G602" i="1"/>
  <c r="H603" i="1"/>
  <c r="H604" i="1"/>
  <c r="E607" i="1"/>
  <c r="F607" i="1"/>
  <c r="G607" i="1"/>
  <c r="H608" i="1"/>
  <c r="H609" i="1"/>
  <c r="E612" i="1"/>
  <c r="C612" i="1" s="1"/>
  <c r="C613" i="1" s="1"/>
  <c r="C615" i="1" s="1"/>
  <c r="F612" i="1"/>
  <c r="G612" i="1"/>
  <c r="H613" i="1"/>
  <c r="H614" i="1"/>
  <c r="E617" i="1"/>
  <c r="F617" i="1"/>
  <c r="G617" i="1"/>
  <c r="H618" i="1"/>
  <c r="H619" i="1"/>
  <c r="E622" i="1"/>
  <c r="F622" i="1"/>
  <c r="G622" i="1"/>
  <c r="H623" i="1"/>
  <c r="H624" i="1"/>
  <c r="E627" i="1"/>
  <c r="F627" i="1"/>
  <c r="G627" i="1"/>
  <c r="H628" i="1"/>
  <c r="H629" i="1"/>
  <c r="E632" i="1"/>
  <c r="C632" i="1" s="1"/>
  <c r="C633" i="1" s="1"/>
  <c r="C635" i="1" s="1"/>
  <c r="F632" i="1"/>
  <c r="G632" i="1"/>
  <c r="H633" i="1"/>
  <c r="H634" i="1"/>
  <c r="E637" i="1"/>
  <c r="F637" i="1"/>
  <c r="G637" i="1"/>
  <c r="H638" i="1"/>
  <c r="H639" i="1"/>
  <c r="E642" i="1"/>
  <c r="F642" i="1"/>
  <c r="G642" i="1"/>
  <c r="H643" i="1"/>
  <c r="H644" i="1"/>
  <c r="E647" i="1"/>
  <c r="F647" i="1"/>
  <c r="G647" i="1"/>
  <c r="H648" i="1"/>
  <c r="H649" i="1"/>
  <c r="E652" i="1"/>
  <c r="F652" i="1"/>
  <c r="G652" i="1"/>
  <c r="H653" i="1"/>
  <c r="H654" i="1"/>
  <c r="E657" i="1"/>
  <c r="F657" i="1"/>
  <c r="G657" i="1"/>
  <c r="H658" i="1"/>
  <c r="H659" i="1"/>
  <c r="E662" i="1"/>
  <c r="F662" i="1"/>
  <c r="G662" i="1"/>
  <c r="H663" i="1"/>
  <c r="H664" i="1"/>
  <c r="E667" i="1"/>
  <c r="F667" i="1"/>
  <c r="G667" i="1"/>
  <c r="H668" i="1"/>
  <c r="H669" i="1"/>
  <c r="E672" i="1"/>
  <c r="C672" i="1" s="1"/>
  <c r="C673" i="1" s="1"/>
  <c r="F672" i="1"/>
  <c r="G672" i="1"/>
  <c r="H673" i="1"/>
  <c r="H674" i="1"/>
  <c r="E677" i="1"/>
  <c r="F677" i="1"/>
  <c r="G677" i="1"/>
  <c r="H678" i="1"/>
  <c r="H679" i="1"/>
  <c r="E682" i="1"/>
  <c r="F682" i="1"/>
  <c r="G682" i="1"/>
  <c r="H683" i="1"/>
  <c r="H684" i="1"/>
  <c r="E687" i="1"/>
  <c r="F687" i="1"/>
  <c r="G687" i="1"/>
  <c r="H688" i="1"/>
  <c r="H689" i="1"/>
  <c r="E692" i="1"/>
  <c r="C692" i="1" s="1"/>
  <c r="C693" i="1" s="1"/>
  <c r="C694" i="1" s="1"/>
  <c r="F692" i="1"/>
  <c r="G692" i="1"/>
  <c r="H693" i="1"/>
  <c r="H694" i="1"/>
  <c r="E697" i="1"/>
  <c r="F697" i="1"/>
  <c r="G697" i="1"/>
  <c r="H698" i="1"/>
  <c r="H699" i="1"/>
  <c r="E702" i="1"/>
  <c r="F702" i="1"/>
  <c r="G702" i="1"/>
  <c r="H703" i="1"/>
  <c r="H704" i="1"/>
  <c r="E707" i="1"/>
  <c r="F707" i="1"/>
  <c r="G707" i="1"/>
  <c r="H708" i="1"/>
  <c r="H709" i="1"/>
  <c r="E4" i="3"/>
  <c r="E5" i="3"/>
  <c r="D429" i="1"/>
  <c r="D539" i="1"/>
  <c r="D579" i="1"/>
  <c r="D624" i="1"/>
  <c r="D679" i="1"/>
  <c r="D707" i="1"/>
  <c r="D708" i="1" s="1"/>
  <c r="D710" i="1" s="1"/>
  <c r="C707" i="1"/>
  <c r="C708" i="1" s="1"/>
  <c r="D702" i="1"/>
  <c r="D703" i="1" s="1"/>
  <c r="D705" i="1" s="1"/>
  <c r="C702" i="1"/>
  <c r="C703" i="1" s="1"/>
  <c r="C704" i="1" s="1"/>
  <c r="D697" i="1"/>
  <c r="D698" i="1" s="1"/>
  <c r="D700" i="1" s="1"/>
  <c r="C697" i="1"/>
  <c r="C698" i="1" s="1"/>
  <c r="D692" i="1"/>
  <c r="D693" i="1" s="1"/>
  <c r="D695" i="1" s="1"/>
  <c r="D687" i="1"/>
  <c r="D688" i="1" s="1"/>
  <c r="D690" i="1" s="1"/>
  <c r="C687" i="1"/>
  <c r="C688" i="1" s="1"/>
  <c r="D682" i="1"/>
  <c r="D683" i="1" s="1"/>
  <c r="D685" i="1" s="1"/>
  <c r="C682" i="1"/>
  <c r="C683" i="1" s="1"/>
  <c r="D677" i="1"/>
  <c r="D678" i="1" s="1"/>
  <c r="D680" i="1" s="1"/>
  <c r="C677" i="1"/>
  <c r="C678" i="1" s="1"/>
  <c r="D672" i="1"/>
  <c r="D673" i="1" s="1"/>
  <c r="D675" i="1" s="1"/>
  <c r="D667" i="1"/>
  <c r="D668" i="1" s="1"/>
  <c r="D670" i="1" s="1"/>
  <c r="C667" i="1"/>
  <c r="C668" i="1" s="1"/>
  <c r="D662" i="1"/>
  <c r="D663" i="1" s="1"/>
  <c r="D665" i="1" s="1"/>
  <c r="C662" i="1"/>
  <c r="C663" i="1" s="1"/>
  <c r="C665" i="1" s="1"/>
  <c r="C658" i="1"/>
  <c r="D657" i="1"/>
  <c r="D658" i="1" s="1"/>
  <c r="D660" i="1" s="1"/>
  <c r="C657" i="1"/>
  <c r="D652" i="1"/>
  <c r="D653" i="1" s="1"/>
  <c r="D655" i="1" s="1"/>
  <c r="C652" i="1"/>
  <c r="C653" i="1" s="1"/>
  <c r="C655" i="1" s="1"/>
  <c r="D647" i="1"/>
  <c r="D648" i="1" s="1"/>
  <c r="D650" i="1" s="1"/>
  <c r="C647" i="1"/>
  <c r="C648" i="1" s="1"/>
  <c r="D642" i="1"/>
  <c r="D643" i="1" s="1"/>
  <c r="D645" i="1" s="1"/>
  <c r="C642" i="1"/>
  <c r="C643" i="1" s="1"/>
  <c r="D637" i="1"/>
  <c r="D638" i="1" s="1"/>
  <c r="D640" i="1" s="1"/>
  <c r="C637" i="1"/>
  <c r="C638" i="1" s="1"/>
  <c r="D632" i="1"/>
  <c r="D633" i="1" s="1"/>
  <c r="D635" i="1" s="1"/>
  <c r="D627" i="1"/>
  <c r="D628" i="1" s="1"/>
  <c r="D630" i="1" s="1"/>
  <c r="C627" i="1"/>
  <c r="C628" i="1" s="1"/>
  <c r="D622" i="1"/>
  <c r="D623" i="1" s="1"/>
  <c r="D625" i="1" s="1"/>
  <c r="C622" i="1"/>
  <c r="C623" i="1" s="1"/>
  <c r="D617" i="1"/>
  <c r="D618" i="1" s="1"/>
  <c r="D620" i="1" s="1"/>
  <c r="C617" i="1"/>
  <c r="C618" i="1" s="1"/>
  <c r="D612" i="1"/>
  <c r="D613" i="1" s="1"/>
  <c r="D615" i="1" s="1"/>
  <c r="D607" i="1"/>
  <c r="D608" i="1" s="1"/>
  <c r="D610" i="1" s="1"/>
  <c r="C607" i="1"/>
  <c r="C608" i="1" s="1"/>
  <c r="C610" i="1" s="1"/>
  <c r="D602" i="1"/>
  <c r="D603" i="1" s="1"/>
  <c r="D605" i="1" s="1"/>
  <c r="C602" i="1"/>
  <c r="C603" i="1" s="1"/>
  <c r="D597" i="1"/>
  <c r="D598" i="1" s="1"/>
  <c r="D600" i="1" s="1"/>
  <c r="C597" i="1"/>
  <c r="C598" i="1" s="1"/>
  <c r="D592" i="1"/>
  <c r="D593" i="1" s="1"/>
  <c r="D595" i="1" s="1"/>
  <c r="D587" i="1"/>
  <c r="D588" i="1" s="1"/>
  <c r="D590" i="1" s="1"/>
  <c r="C587" i="1"/>
  <c r="C588" i="1" s="1"/>
  <c r="D582" i="1"/>
  <c r="D583" i="1" s="1"/>
  <c r="D585" i="1" s="1"/>
  <c r="C582" i="1"/>
  <c r="C583" i="1" s="1"/>
  <c r="C585" i="1" s="1"/>
  <c r="D577" i="1"/>
  <c r="D578" i="1" s="1"/>
  <c r="D580" i="1" s="1"/>
  <c r="C577" i="1"/>
  <c r="C578" i="1" s="1"/>
  <c r="D572" i="1"/>
  <c r="D573" i="1" s="1"/>
  <c r="D575" i="1" s="1"/>
  <c r="D567" i="1"/>
  <c r="D568" i="1" s="1"/>
  <c r="D570" i="1" s="1"/>
  <c r="C567" i="1"/>
  <c r="C568" i="1" s="1"/>
  <c r="D562" i="1"/>
  <c r="D563" i="1" s="1"/>
  <c r="D565" i="1" s="1"/>
  <c r="C562" i="1"/>
  <c r="C563" i="1" s="1"/>
  <c r="D557" i="1"/>
  <c r="D558" i="1" s="1"/>
  <c r="C557" i="1"/>
  <c r="C558" i="1" s="1"/>
  <c r="D552" i="1"/>
  <c r="D553" i="1" s="1"/>
  <c r="D555" i="1" s="1"/>
  <c r="D547" i="1"/>
  <c r="D548" i="1" s="1"/>
  <c r="D550" i="1" s="1"/>
  <c r="C547" i="1"/>
  <c r="C548" i="1" s="1"/>
  <c r="D542" i="1"/>
  <c r="D543" i="1" s="1"/>
  <c r="D545" i="1" s="1"/>
  <c r="C542" i="1"/>
  <c r="C543" i="1" s="1"/>
  <c r="D537" i="1"/>
  <c r="D538" i="1" s="1"/>
  <c r="D540" i="1" s="1"/>
  <c r="C537" i="1"/>
  <c r="C538" i="1" s="1"/>
  <c r="D532" i="1"/>
  <c r="D533" i="1" s="1"/>
  <c r="D527" i="1"/>
  <c r="D528" i="1" s="1"/>
  <c r="D530" i="1" s="1"/>
  <c r="C527" i="1"/>
  <c r="C528" i="1" s="1"/>
  <c r="C530" i="1" s="1"/>
  <c r="D522" i="1"/>
  <c r="D523" i="1" s="1"/>
  <c r="C522" i="1"/>
  <c r="C523" i="1" s="1"/>
  <c r="D517" i="1"/>
  <c r="D518" i="1" s="1"/>
  <c r="C517" i="1"/>
  <c r="C518" i="1" s="1"/>
  <c r="D512" i="1"/>
  <c r="D513" i="1" s="1"/>
  <c r="D515" i="1" s="1"/>
  <c r="C512" i="1"/>
  <c r="C513" i="1" s="1"/>
  <c r="C515" i="1" s="1"/>
  <c r="D507" i="1"/>
  <c r="D508" i="1" s="1"/>
  <c r="D510" i="1" s="1"/>
  <c r="C507" i="1"/>
  <c r="C508" i="1" s="1"/>
  <c r="D502" i="1"/>
  <c r="D503" i="1" s="1"/>
  <c r="C502" i="1"/>
  <c r="C503" i="1" s="1"/>
  <c r="D497" i="1"/>
  <c r="D498" i="1" s="1"/>
  <c r="D500" i="1" s="1"/>
  <c r="C497" i="1"/>
  <c r="C498" i="1" s="1"/>
  <c r="D492" i="1"/>
  <c r="D493" i="1" s="1"/>
  <c r="D495" i="1" s="1"/>
  <c r="D487" i="1"/>
  <c r="D488" i="1" s="1"/>
  <c r="D490" i="1" s="1"/>
  <c r="C487" i="1"/>
  <c r="C488" i="1" s="1"/>
  <c r="C483" i="1"/>
  <c r="D482" i="1"/>
  <c r="D483" i="1" s="1"/>
  <c r="C482" i="1"/>
  <c r="D477" i="1"/>
  <c r="D478" i="1" s="1"/>
  <c r="C477" i="1"/>
  <c r="C478" i="1" s="1"/>
  <c r="D472" i="1"/>
  <c r="D473" i="1" s="1"/>
  <c r="D467" i="1"/>
  <c r="D468" i="1" s="1"/>
  <c r="D470" i="1" s="1"/>
  <c r="C467" i="1"/>
  <c r="C468" i="1" s="1"/>
  <c r="D462" i="1"/>
  <c r="D463" i="1" s="1"/>
  <c r="D465" i="1" s="1"/>
  <c r="C462" i="1"/>
  <c r="C463" i="1" s="1"/>
  <c r="D457" i="1"/>
  <c r="D458" i="1" s="1"/>
  <c r="C457" i="1"/>
  <c r="C458" i="1" s="1"/>
  <c r="D452" i="1"/>
  <c r="D453" i="1" s="1"/>
  <c r="D455" i="1" s="1"/>
  <c r="C452" i="1"/>
  <c r="C453" i="1" s="1"/>
  <c r="C455" i="1" s="1"/>
  <c r="D447" i="1"/>
  <c r="D448" i="1" s="1"/>
  <c r="D450" i="1" s="1"/>
  <c r="C447" i="1"/>
  <c r="C448" i="1" s="1"/>
  <c r="D442" i="1"/>
  <c r="D443" i="1" s="1"/>
  <c r="C442" i="1"/>
  <c r="C443" i="1" s="1"/>
  <c r="D437" i="1"/>
  <c r="D438" i="1" s="1"/>
  <c r="D440" i="1" s="1"/>
  <c r="C437" i="1"/>
  <c r="C438" i="1" s="1"/>
  <c r="D432" i="1"/>
  <c r="D433" i="1" s="1"/>
  <c r="D427" i="1"/>
  <c r="D428" i="1" s="1"/>
  <c r="D430" i="1" s="1"/>
  <c r="C427" i="1"/>
  <c r="C428" i="1" s="1"/>
  <c r="D422" i="1"/>
  <c r="D423" i="1" s="1"/>
  <c r="D425" i="1" s="1"/>
  <c r="C422" i="1"/>
  <c r="C423" i="1" s="1"/>
  <c r="D417" i="1"/>
  <c r="D418" i="1" s="1"/>
  <c r="C417" i="1"/>
  <c r="C418" i="1" s="1"/>
  <c r="D412" i="1"/>
  <c r="D413" i="1" s="1"/>
  <c r="D407" i="1"/>
  <c r="D408" i="1" s="1"/>
  <c r="D410" i="1" s="1"/>
  <c r="C407" i="1"/>
  <c r="C408" i="1" s="1"/>
  <c r="D402" i="1"/>
  <c r="D403" i="1" s="1"/>
  <c r="C402" i="1"/>
  <c r="C403" i="1" s="1"/>
  <c r="D397" i="1"/>
  <c r="D398" i="1" s="1"/>
  <c r="C397" i="1"/>
  <c r="C398" i="1" s="1"/>
  <c r="D392" i="1"/>
  <c r="D393" i="1" s="1"/>
  <c r="D394" i="1" s="1"/>
  <c r="D387" i="1"/>
  <c r="D388" i="1" s="1"/>
  <c r="D390" i="1" s="1"/>
  <c r="C387" i="1"/>
  <c r="C388" i="1" s="1"/>
  <c r="D382" i="1"/>
  <c r="D383" i="1" s="1"/>
  <c r="C382" i="1"/>
  <c r="C383" i="1" s="1"/>
  <c r="C378" i="1"/>
  <c r="D377" i="1"/>
  <c r="D378" i="1" s="1"/>
  <c r="D380" i="1" s="1"/>
  <c r="C377" i="1"/>
  <c r="D372" i="1"/>
  <c r="D373" i="1" s="1"/>
  <c r="D375" i="1" s="1"/>
  <c r="C372" i="1"/>
  <c r="C373" i="1" s="1"/>
  <c r="C374" i="1" s="1"/>
  <c r="D367" i="1"/>
  <c r="D368" i="1" s="1"/>
  <c r="D370" i="1" s="1"/>
  <c r="C367" i="1"/>
  <c r="C368" i="1" s="1"/>
  <c r="D362" i="1"/>
  <c r="D363" i="1" s="1"/>
  <c r="C362" i="1"/>
  <c r="C363" i="1" s="1"/>
  <c r="D357" i="1"/>
  <c r="D358" i="1" s="1"/>
  <c r="D360" i="1" s="1"/>
  <c r="C357" i="1"/>
  <c r="C358" i="1" s="1"/>
  <c r="D352" i="1"/>
  <c r="D353" i="1" s="1"/>
  <c r="C352" i="1"/>
  <c r="C353" i="1" s="1"/>
  <c r="C354" i="1" s="1"/>
  <c r="D347" i="1"/>
  <c r="D348" i="1" s="1"/>
  <c r="D350" i="1" s="1"/>
  <c r="C347" i="1"/>
  <c r="C348" i="1" s="1"/>
  <c r="D342" i="1"/>
  <c r="D343" i="1" s="1"/>
  <c r="D345" i="1" s="1"/>
  <c r="C342" i="1"/>
  <c r="C343" i="1" s="1"/>
  <c r="D337" i="1"/>
  <c r="D338" i="1" s="1"/>
  <c r="C337" i="1"/>
  <c r="C338" i="1" s="1"/>
  <c r="D332" i="1"/>
  <c r="D333" i="1" s="1"/>
  <c r="D335" i="1" s="1"/>
  <c r="C332" i="1"/>
  <c r="C333" i="1" s="1"/>
  <c r="C334" i="1" s="1"/>
  <c r="D327" i="1"/>
  <c r="D328" i="1" s="1"/>
  <c r="D330" i="1" s="1"/>
  <c r="C327" i="1"/>
  <c r="C328" i="1" s="1"/>
  <c r="D322" i="1"/>
  <c r="D323" i="1" s="1"/>
  <c r="C322" i="1"/>
  <c r="C323" i="1" s="1"/>
  <c r="D317" i="1"/>
  <c r="D318" i="1" s="1"/>
  <c r="C317" i="1"/>
  <c r="C318" i="1" s="1"/>
  <c r="D312" i="1"/>
  <c r="D313" i="1" s="1"/>
  <c r="C312" i="1"/>
  <c r="C313" i="1" s="1"/>
  <c r="C315" i="1" s="1"/>
  <c r="D307" i="1"/>
  <c r="D308" i="1" s="1"/>
  <c r="D310" i="1" s="1"/>
  <c r="C307" i="1"/>
  <c r="C308" i="1" s="1"/>
  <c r="D302" i="1"/>
  <c r="D303" i="1" s="1"/>
  <c r="C302" i="1"/>
  <c r="C303" i="1" s="1"/>
  <c r="D297" i="1"/>
  <c r="D298" i="1" s="1"/>
  <c r="C297" i="1"/>
  <c r="C298" i="1" s="1"/>
  <c r="D292" i="1"/>
  <c r="D293" i="1" s="1"/>
  <c r="D295" i="1" s="1"/>
  <c r="D287" i="1"/>
  <c r="D288" i="1" s="1"/>
  <c r="D290" i="1" s="1"/>
  <c r="C287" i="1"/>
  <c r="C288" i="1" s="1"/>
  <c r="D282" i="1"/>
  <c r="D283" i="1" s="1"/>
  <c r="C282" i="1"/>
  <c r="C283" i="1" s="1"/>
  <c r="D277" i="1"/>
  <c r="D278" i="1" s="1"/>
  <c r="C277" i="1"/>
  <c r="C278" i="1" s="1"/>
  <c r="D272" i="1"/>
  <c r="D273" i="1" s="1"/>
  <c r="C272" i="1"/>
  <c r="C273" i="1" s="1"/>
  <c r="D267" i="1"/>
  <c r="D268" i="1" s="1"/>
  <c r="D270" i="1" s="1"/>
  <c r="C267" i="1"/>
  <c r="C268" i="1" s="1"/>
  <c r="D262" i="1"/>
  <c r="D263" i="1" s="1"/>
  <c r="C262" i="1"/>
  <c r="C263" i="1" s="1"/>
  <c r="D257" i="1"/>
  <c r="D258" i="1" s="1"/>
  <c r="C257" i="1"/>
  <c r="C258" i="1" s="1"/>
  <c r="D252" i="1"/>
  <c r="D253" i="1" s="1"/>
  <c r="C252" i="1"/>
  <c r="C253" i="1" s="1"/>
  <c r="D247" i="1"/>
  <c r="D248" i="1" s="1"/>
  <c r="D250" i="1" s="1"/>
  <c r="C247" i="1"/>
  <c r="C248" i="1" s="1"/>
  <c r="D242" i="1"/>
  <c r="D243" i="1" s="1"/>
  <c r="C242" i="1"/>
  <c r="C243" i="1" s="1"/>
  <c r="D237" i="1"/>
  <c r="D238" i="1" s="1"/>
  <c r="C237" i="1"/>
  <c r="C238" i="1" s="1"/>
  <c r="D232" i="1"/>
  <c r="D233" i="1" s="1"/>
  <c r="D234" i="1" s="1"/>
  <c r="D227" i="1"/>
  <c r="D228" i="1" s="1"/>
  <c r="D230" i="1" s="1"/>
  <c r="C227" i="1"/>
  <c r="C228" i="1" s="1"/>
  <c r="D222" i="1"/>
  <c r="D223" i="1" s="1"/>
  <c r="C222" i="1"/>
  <c r="C223" i="1" s="1"/>
  <c r="D217" i="1"/>
  <c r="D218" i="1" s="1"/>
  <c r="C217" i="1"/>
  <c r="C218" i="1" s="1"/>
  <c r="D212" i="1"/>
  <c r="D213" i="1" s="1"/>
  <c r="C212" i="1"/>
  <c r="C213" i="1" s="1"/>
  <c r="C214" i="1" s="1"/>
  <c r="D207" i="1"/>
  <c r="D208" i="1" s="1"/>
  <c r="D210" i="1" s="1"/>
  <c r="C207" i="1"/>
  <c r="C208" i="1" s="1"/>
  <c r="D202" i="1"/>
  <c r="D203" i="1" s="1"/>
  <c r="C202" i="1"/>
  <c r="C203" i="1" s="1"/>
  <c r="D197" i="1"/>
  <c r="D198" i="1" s="1"/>
  <c r="C197" i="1"/>
  <c r="C198" i="1" s="1"/>
  <c r="D192" i="1"/>
  <c r="D193" i="1" s="1"/>
  <c r="D187" i="1"/>
  <c r="D188" i="1" s="1"/>
  <c r="D190" i="1" s="1"/>
  <c r="C187" i="1"/>
  <c r="C188" i="1" s="1"/>
  <c r="D182" i="1"/>
  <c r="D183" i="1" s="1"/>
  <c r="C182" i="1"/>
  <c r="C183" i="1" s="1"/>
  <c r="D177" i="1"/>
  <c r="D178" i="1" s="1"/>
  <c r="C177" i="1"/>
  <c r="C178" i="1" s="1"/>
  <c r="D172" i="1"/>
  <c r="D173" i="1" s="1"/>
  <c r="C172" i="1"/>
  <c r="C173" i="1" s="1"/>
  <c r="C168" i="1"/>
  <c r="D167" i="1"/>
  <c r="D168" i="1" s="1"/>
  <c r="D170" i="1" s="1"/>
  <c r="C167" i="1"/>
  <c r="D162" i="1"/>
  <c r="D163" i="1" s="1"/>
  <c r="C162" i="1"/>
  <c r="C163" i="1" s="1"/>
  <c r="D157" i="1"/>
  <c r="D158" i="1" s="1"/>
  <c r="D159" i="1" s="1"/>
  <c r="C157" i="1"/>
  <c r="C158" i="1" s="1"/>
  <c r="D152" i="1"/>
  <c r="D153" i="1" s="1"/>
  <c r="C152" i="1"/>
  <c r="C153" i="1" s="1"/>
  <c r="C155" i="1" s="1"/>
  <c r="D148" i="1"/>
  <c r="D150" i="1" s="1"/>
  <c r="D147" i="1"/>
  <c r="C147" i="1"/>
  <c r="C148" i="1" s="1"/>
  <c r="C143" i="1"/>
  <c r="C145" i="1" s="1"/>
  <c r="D142" i="1"/>
  <c r="D143" i="1" s="1"/>
  <c r="C142" i="1"/>
  <c r="D137" i="1"/>
  <c r="D138" i="1" s="1"/>
  <c r="C137" i="1"/>
  <c r="C138" i="1" s="1"/>
  <c r="D132" i="1"/>
  <c r="D133" i="1" s="1"/>
  <c r="C132" i="1"/>
  <c r="C133" i="1" s="1"/>
  <c r="C134" i="1" s="1"/>
  <c r="D127" i="1"/>
  <c r="D128" i="1" s="1"/>
  <c r="D130" i="1" s="1"/>
  <c r="C127" i="1"/>
  <c r="C128" i="1" s="1"/>
  <c r="D122" i="1"/>
  <c r="D123" i="1" s="1"/>
  <c r="C122" i="1"/>
  <c r="C123" i="1" s="1"/>
  <c r="D117" i="1"/>
  <c r="D118" i="1" s="1"/>
  <c r="C117" i="1"/>
  <c r="C118" i="1" s="1"/>
  <c r="D112" i="1"/>
  <c r="D113" i="1" s="1"/>
  <c r="C112" i="1"/>
  <c r="C113" i="1" s="1"/>
  <c r="C114" i="1" s="1"/>
  <c r="D107" i="1"/>
  <c r="D108" i="1" s="1"/>
  <c r="D110" i="1" s="1"/>
  <c r="C107" i="1"/>
  <c r="C108" i="1" s="1"/>
  <c r="D102" i="1"/>
  <c r="D103" i="1" s="1"/>
  <c r="C102" i="1"/>
  <c r="C103" i="1" s="1"/>
  <c r="D97" i="1"/>
  <c r="D98" i="1" s="1"/>
  <c r="C97" i="1"/>
  <c r="C98" i="1" s="1"/>
  <c r="D92" i="1"/>
  <c r="D93" i="1" s="1"/>
  <c r="C92" i="1"/>
  <c r="C93" i="1" s="1"/>
  <c r="C94" i="1" s="1"/>
  <c r="D87" i="1"/>
  <c r="D88" i="1" s="1"/>
  <c r="D90" i="1" s="1"/>
  <c r="C87" i="1"/>
  <c r="C88" i="1" s="1"/>
  <c r="D82" i="1"/>
  <c r="D83" i="1" s="1"/>
  <c r="C82" i="1"/>
  <c r="C83" i="1" s="1"/>
  <c r="D77" i="1"/>
  <c r="D78" i="1" s="1"/>
  <c r="C77" i="1"/>
  <c r="C78" i="1" s="1"/>
  <c r="D72" i="1"/>
  <c r="D73" i="1" s="1"/>
  <c r="C72" i="1"/>
  <c r="C73" i="1" s="1"/>
  <c r="D67" i="1"/>
  <c r="D68" i="1" s="1"/>
  <c r="D70" i="1" s="1"/>
  <c r="C67" i="1"/>
  <c r="C68" i="1" s="1"/>
  <c r="D62" i="1"/>
  <c r="D63" i="1" s="1"/>
  <c r="C62" i="1"/>
  <c r="C63" i="1" s="1"/>
  <c r="D57" i="1"/>
  <c r="D58" i="1" s="1"/>
  <c r="C57" i="1"/>
  <c r="C58" i="1" s="1"/>
  <c r="D52" i="1"/>
  <c r="D53" i="1" s="1"/>
  <c r="C52" i="1"/>
  <c r="C53" i="1" s="1"/>
  <c r="C48" i="1"/>
  <c r="D47" i="1"/>
  <c r="D48" i="1" s="1"/>
  <c r="D50" i="1" s="1"/>
  <c r="C47" i="1"/>
  <c r="D42" i="1"/>
  <c r="D43" i="1" s="1"/>
  <c r="C42" i="1"/>
  <c r="C43" i="1" s="1"/>
  <c r="D37" i="1"/>
  <c r="D38" i="1" s="1"/>
  <c r="C37" i="1"/>
  <c r="C38" i="1" s="1"/>
  <c r="D32" i="1"/>
  <c r="D33" i="1" s="1"/>
  <c r="C32" i="1"/>
  <c r="C33" i="1" s="1"/>
  <c r="D27" i="1"/>
  <c r="D28" i="1" s="1"/>
  <c r="D30" i="1" s="1"/>
  <c r="C27" i="1"/>
  <c r="C28" i="1" s="1"/>
  <c r="D22" i="1"/>
  <c r="D23" i="1" s="1"/>
  <c r="C22" i="1"/>
  <c r="C23" i="1" s="1"/>
  <c r="D17" i="1"/>
  <c r="D18" i="1" s="1"/>
  <c r="C17" i="1"/>
  <c r="C18" i="1" s="1"/>
  <c r="D669" i="1" l="1"/>
  <c r="D564" i="1"/>
  <c r="D409" i="1"/>
  <c r="D654" i="1"/>
  <c r="D554" i="1"/>
  <c r="D369" i="1"/>
  <c r="D634" i="1"/>
  <c r="D544" i="1"/>
  <c r="D289" i="1"/>
  <c r="D619" i="1"/>
  <c r="D514" i="1"/>
  <c r="D209" i="1"/>
  <c r="D709" i="1"/>
  <c r="D594" i="1"/>
  <c r="K594" i="1" s="1"/>
  <c r="D494" i="1"/>
  <c r="D49" i="1"/>
  <c r="D699" i="1"/>
  <c r="D584" i="1"/>
  <c r="D469" i="1"/>
  <c r="C99" i="1"/>
  <c r="C100" i="1"/>
  <c r="C359" i="1"/>
  <c r="C490" i="1"/>
  <c r="C489" i="1"/>
  <c r="C525" i="1"/>
  <c r="C524" i="1"/>
  <c r="C84" i="1"/>
  <c r="C130" i="1"/>
  <c r="C129" i="1"/>
  <c r="C275" i="1"/>
  <c r="C274" i="1"/>
  <c r="C414" i="1"/>
  <c r="C415" i="1"/>
  <c r="C535" i="1"/>
  <c r="C534" i="1"/>
  <c r="C625" i="1"/>
  <c r="C624" i="1"/>
  <c r="C185" i="1"/>
  <c r="C184" i="1"/>
  <c r="C40" i="1"/>
  <c r="C39" i="1"/>
  <c r="C475" i="1"/>
  <c r="C474" i="1"/>
  <c r="C670" i="1"/>
  <c r="C669" i="1"/>
  <c r="K669" i="1" s="1"/>
  <c r="C205" i="1"/>
  <c r="C204" i="1"/>
  <c r="C60" i="1"/>
  <c r="C59" i="1"/>
  <c r="C180" i="1"/>
  <c r="C179" i="1"/>
  <c r="C240" i="1"/>
  <c r="C239" i="1"/>
  <c r="C345" i="1"/>
  <c r="C344" i="1"/>
  <c r="C25" i="1"/>
  <c r="C24" i="1"/>
  <c r="C35" i="1"/>
  <c r="C34" i="1"/>
  <c r="C70" i="1"/>
  <c r="C69" i="1"/>
  <c r="C104" i="1"/>
  <c r="C140" i="1"/>
  <c r="C139" i="1"/>
  <c r="C190" i="1"/>
  <c r="C189" i="1"/>
  <c r="C545" i="1"/>
  <c r="C544" i="1"/>
  <c r="C645" i="1"/>
  <c r="C644" i="1"/>
  <c r="C44" i="1"/>
  <c r="C210" i="1"/>
  <c r="C209" i="1"/>
  <c r="K209" i="1" s="1"/>
  <c r="C250" i="1"/>
  <c r="C249" i="1"/>
  <c r="C270" i="1"/>
  <c r="C269" i="1"/>
  <c r="C319" i="1"/>
  <c r="C330" i="1"/>
  <c r="C329" i="1"/>
  <c r="C365" i="1"/>
  <c r="C364" i="1"/>
  <c r="C400" i="1"/>
  <c r="C399" i="1"/>
  <c r="C520" i="1"/>
  <c r="C519" i="1"/>
  <c r="C690" i="1"/>
  <c r="C689" i="1"/>
  <c r="C710" i="1"/>
  <c r="C709" i="1"/>
  <c r="K709" i="1" s="1"/>
  <c r="C160" i="1"/>
  <c r="C159" i="1"/>
  <c r="K159" i="1" s="1"/>
  <c r="C255" i="1"/>
  <c r="C254" i="1"/>
  <c r="C165" i="1"/>
  <c r="C164" i="1"/>
  <c r="C80" i="1"/>
  <c r="C79" i="1"/>
  <c r="C279" i="1"/>
  <c r="C305" i="1"/>
  <c r="C304" i="1"/>
  <c r="C605" i="1"/>
  <c r="C604" i="1"/>
  <c r="C630" i="1"/>
  <c r="C629" i="1"/>
  <c r="C30" i="1"/>
  <c r="C29" i="1"/>
  <c r="C110" i="1"/>
  <c r="C109" i="1"/>
  <c r="C75" i="1"/>
  <c r="C74" i="1"/>
  <c r="C265" i="1"/>
  <c r="C264" i="1"/>
  <c r="C150" i="1"/>
  <c r="C149" i="1"/>
  <c r="C200" i="1"/>
  <c r="C199" i="1"/>
  <c r="C260" i="1"/>
  <c r="C259" i="1"/>
  <c r="C55" i="1"/>
  <c r="C54" i="1"/>
  <c r="C90" i="1"/>
  <c r="C89" i="1"/>
  <c r="C124" i="1"/>
  <c r="C175" i="1"/>
  <c r="C174" i="1"/>
  <c r="C235" i="1"/>
  <c r="C234" i="1"/>
  <c r="C20" i="1"/>
  <c r="C19" i="1"/>
  <c r="C220" i="1"/>
  <c r="C219" i="1"/>
  <c r="C350" i="1"/>
  <c r="C349" i="1"/>
  <c r="C470" i="1"/>
  <c r="C469" i="1"/>
  <c r="K469" i="1" s="1"/>
  <c r="C480" i="1"/>
  <c r="C479" i="1"/>
  <c r="C505" i="1"/>
  <c r="C504" i="1"/>
  <c r="C565" i="1"/>
  <c r="C564" i="1"/>
  <c r="C590" i="1"/>
  <c r="C589" i="1"/>
  <c r="C640" i="1"/>
  <c r="C639" i="1"/>
  <c r="C675" i="1"/>
  <c r="C674" i="1"/>
  <c r="C549" i="1"/>
  <c r="C685" i="1"/>
  <c r="C684" i="1"/>
  <c r="D165" i="1"/>
  <c r="D164" i="1"/>
  <c r="D340" i="1"/>
  <c r="D339" i="1"/>
  <c r="D445" i="1"/>
  <c r="D444" i="1"/>
  <c r="C460" i="1"/>
  <c r="C459" i="1"/>
  <c r="C700" i="1"/>
  <c r="C699" i="1"/>
  <c r="K699" i="1" s="1"/>
  <c r="D115" i="1"/>
  <c r="D114" i="1"/>
  <c r="D145" i="1"/>
  <c r="D144" i="1"/>
  <c r="D225" i="1"/>
  <c r="D224" i="1"/>
  <c r="D240" i="1"/>
  <c r="D239" i="1"/>
  <c r="D245" i="1"/>
  <c r="D244" i="1"/>
  <c r="D300" i="1"/>
  <c r="D299" i="1"/>
  <c r="D395" i="1"/>
  <c r="D415" i="1"/>
  <c r="D414" i="1"/>
  <c r="C439" i="1"/>
  <c r="D460" i="1"/>
  <c r="D459" i="1"/>
  <c r="C560" i="1"/>
  <c r="C559" i="1"/>
  <c r="C580" i="1"/>
  <c r="C579" i="1"/>
  <c r="K579" i="1" s="1"/>
  <c r="D694" i="1"/>
  <c r="D629" i="1"/>
  <c r="K624" i="1"/>
  <c r="D614" i="1"/>
  <c r="D589" i="1"/>
  <c r="K584" i="1"/>
  <c r="D574" i="1"/>
  <c r="C554" i="1"/>
  <c r="K554" i="1" s="1"/>
  <c r="D529" i="1"/>
  <c r="D489" i="1"/>
  <c r="D389" i="1"/>
  <c r="D229" i="1"/>
  <c r="C194" i="1"/>
  <c r="D69" i="1"/>
  <c r="K54" i="1"/>
  <c r="D95" i="1"/>
  <c r="D94" i="1"/>
  <c r="D255" i="1"/>
  <c r="D254" i="1"/>
  <c r="C285" i="1"/>
  <c r="C284" i="1"/>
  <c r="D325" i="1"/>
  <c r="D324" i="1"/>
  <c r="K324" i="1" s="1"/>
  <c r="D365" i="1"/>
  <c r="D364" i="1"/>
  <c r="C384" i="1"/>
  <c r="D400" i="1"/>
  <c r="D399" i="1"/>
  <c r="D405" i="1"/>
  <c r="D404" i="1"/>
  <c r="C424" i="1"/>
  <c r="C465" i="1"/>
  <c r="C500" i="1"/>
  <c r="C499" i="1"/>
  <c r="D525" i="1"/>
  <c r="D524" i="1"/>
  <c r="D535" i="1"/>
  <c r="D534" i="1"/>
  <c r="C620" i="1"/>
  <c r="C619" i="1"/>
  <c r="K619" i="1" s="1"/>
  <c r="K694" i="1"/>
  <c r="D684" i="1"/>
  <c r="D659" i="1"/>
  <c r="D644" i="1"/>
  <c r="D604" i="1"/>
  <c r="D349" i="1"/>
  <c r="C314" i="1"/>
  <c r="D189" i="1"/>
  <c r="C154" i="1"/>
  <c r="D29" i="1"/>
  <c r="D20" i="1"/>
  <c r="D19" i="1"/>
  <c r="D100" i="1"/>
  <c r="D99" i="1"/>
  <c r="D285" i="1"/>
  <c r="D284" i="1"/>
  <c r="C510" i="1"/>
  <c r="C509" i="1"/>
  <c r="D65" i="1"/>
  <c r="D64" i="1"/>
  <c r="D125" i="1"/>
  <c r="D124" i="1"/>
  <c r="D140" i="1"/>
  <c r="D139" i="1"/>
  <c r="D205" i="1"/>
  <c r="D204" i="1"/>
  <c r="D220" i="1"/>
  <c r="D219" i="1"/>
  <c r="C290" i="1"/>
  <c r="C289" i="1"/>
  <c r="K289" i="1" s="1"/>
  <c r="C409" i="1"/>
  <c r="K409" i="1" s="1"/>
  <c r="D435" i="1"/>
  <c r="D434" i="1"/>
  <c r="C485" i="1"/>
  <c r="C634" i="1"/>
  <c r="K634" i="1" s="1"/>
  <c r="C594" i="1"/>
  <c r="K564" i="1"/>
  <c r="D549" i="1"/>
  <c r="C484" i="1"/>
  <c r="C454" i="1"/>
  <c r="D329" i="1"/>
  <c r="C294" i="1"/>
  <c r="D169" i="1"/>
  <c r="D25" i="1"/>
  <c r="D24" i="1"/>
  <c r="D175" i="1"/>
  <c r="D174" i="1"/>
  <c r="K174" i="1" s="1"/>
  <c r="C245" i="1"/>
  <c r="C244" i="1"/>
  <c r="K244" i="1" s="1"/>
  <c r="C299" i="1"/>
  <c r="K299" i="1" s="1"/>
  <c r="D420" i="1"/>
  <c r="D419" i="1"/>
  <c r="C50" i="1"/>
  <c r="C49" i="1"/>
  <c r="K49" i="1" s="1"/>
  <c r="C64" i="1"/>
  <c r="D75" i="1"/>
  <c r="D74" i="1"/>
  <c r="D80" i="1"/>
  <c r="D79" i="1"/>
  <c r="C119" i="1"/>
  <c r="D135" i="1"/>
  <c r="D134" i="1"/>
  <c r="D215" i="1"/>
  <c r="D214" i="1"/>
  <c r="D265" i="1"/>
  <c r="D264" i="1"/>
  <c r="D280" i="1"/>
  <c r="D279" i="1"/>
  <c r="C310" i="1"/>
  <c r="C309" i="1"/>
  <c r="C370" i="1"/>
  <c r="C369" i="1"/>
  <c r="D480" i="1"/>
  <c r="D479" i="1"/>
  <c r="D505" i="1"/>
  <c r="D504" i="1"/>
  <c r="D560" i="1"/>
  <c r="D559" i="1"/>
  <c r="D689" i="1"/>
  <c r="K684" i="1"/>
  <c r="D674" i="1"/>
  <c r="D649" i="1"/>
  <c r="K644" i="1"/>
  <c r="D609" i="1"/>
  <c r="D569" i="1"/>
  <c r="D509" i="1"/>
  <c r="C434" i="1"/>
  <c r="K434" i="1" s="1"/>
  <c r="D309" i="1"/>
  <c r="D149" i="1"/>
  <c r="K64" i="1"/>
  <c r="D155" i="1"/>
  <c r="D154" i="1"/>
  <c r="K154" i="1" s="1"/>
  <c r="D160" i="1"/>
  <c r="D305" i="1"/>
  <c r="D304" i="1"/>
  <c r="D320" i="1"/>
  <c r="D319" i="1"/>
  <c r="D385" i="1"/>
  <c r="D384" i="1"/>
  <c r="C440" i="1"/>
  <c r="D520" i="1"/>
  <c r="D519" i="1"/>
  <c r="C664" i="1"/>
  <c r="C584" i="1"/>
  <c r="K524" i="1"/>
  <c r="C494" i="1"/>
  <c r="D449" i="1"/>
  <c r="K364" i="1"/>
  <c r="K204" i="1"/>
  <c r="D129" i="1"/>
  <c r="K114" i="1"/>
  <c r="D35" i="1"/>
  <c r="D34" i="1"/>
  <c r="D85" i="1"/>
  <c r="D84" i="1"/>
  <c r="K84" i="1" s="1"/>
  <c r="C144" i="1"/>
  <c r="K144" i="1" s="1"/>
  <c r="K544" i="1"/>
  <c r="D45" i="1"/>
  <c r="D44" i="1"/>
  <c r="D55" i="1"/>
  <c r="D54" i="1"/>
  <c r="D60" i="1"/>
  <c r="D59" i="1"/>
  <c r="D200" i="1"/>
  <c r="D199" i="1"/>
  <c r="D235" i="1"/>
  <c r="D315" i="1"/>
  <c r="D314" i="1"/>
  <c r="C339" i="1"/>
  <c r="K339" i="1" s="1"/>
  <c r="D355" i="1"/>
  <c r="D354" i="1"/>
  <c r="K354" i="1" s="1"/>
  <c r="C389" i="1"/>
  <c r="K389" i="1" s="1"/>
  <c r="C420" i="1"/>
  <c r="C419" i="1"/>
  <c r="K419" i="1" s="1"/>
  <c r="C429" i="1"/>
  <c r="K429" i="1" s="1"/>
  <c r="C444" i="1"/>
  <c r="K444" i="1" s="1"/>
  <c r="C570" i="1"/>
  <c r="C569" i="1"/>
  <c r="K569" i="1" s="1"/>
  <c r="C680" i="1"/>
  <c r="C679" i="1"/>
  <c r="K679" i="1" s="1"/>
  <c r="D704" i="1"/>
  <c r="K674" i="1"/>
  <c r="D664" i="1"/>
  <c r="D639" i="1"/>
  <c r="D599" i="1"/>
  <c r="C464" i="1"/>
  <c r="K464" i="1" s="1"/>
  <c r="K414" i="1"/>
  <c r="C394" i="1"/>
  <c r="D269" i="1"/>
  <c r="K254" i="1"/>
  <c r="D109" i="1"/>
  <c r="K94" i="1"/>
  <c r="D40" i="1"/>
  <c r="D39" i="1"/>
  <c r="C225" i="1"/>
  <c r="C224" i="1"/>
  <c r="K224" i="1" s="1"/>
  <c r="C380" i="1"/>
  <c r="C379" i="1"/>
  <c r="C600" i="1"/>
  <c r="C599" i="1"/>
  <c r="K599" i="1" s="1"/>
  <c r="C650" i="1"/>
  <c r="C649" i="1"/>
  <c r="K649" i="1" s="1"/>
  <c r="C514" i="1"/>
  <c r="K514" i="1" s="1"/>
  <c r="K284" i="1"/>
  <c r="D105" i="1"/>
  <c r="D104" i="1"/>
  <c r="K104" i="1" s="1"/>
  <c r="D120" i="1"/>
  <c r="D119" i="1"/>
  <c r="C170" i="1"/>
  <c r="C169" i="1"/>
  <c r="K169" i="1" s="1"/>
  <c r="D180" i="1"/>
  <c r="D179" i="1"/>
  <c r="D185" i="1"/>
  <c r="D184" i="1"/>
  <c r="D195" i="1"/>
  <c r="D194" i="1"/>
  <c r="C230" i="1"/>
  <c r="C229" i="1"/>
  <c r="K229" i="1" s="1"/>
  <c r="D260" i="1"/>
  <c r="D259" i="1"/>
  <c r="D275" i="1"/>
  <c r="D274" i="1"/>
  <c r="C324" i="1"/>
  <c r="C405" i="1"/>
  <c r="C404" i="1"/>
  <c r="K404" i="1" s="1"/>
  <c r="C450" i="1"/>
  <c r="C449" i="1"/>
  <c r="D475" i="1"/>
  <c r="D474" i="1"/>
  <c r="D485" i="1"/>
  <c r="D484" i="1"/>
  <c r="C540" i="1"/>
  <c r="C539" i="1"/>
  <c r="K539" i="1" s="1"/>
  <c r="C660" i="1"/>
  <c r="C659" i="1"/>
  <c r="K659" i="1" s="1"/>
  <c r="C654" i="1"/>
  <c r="K654" i="1" s="1"/>
  <c r="C614" i="1"/>
  <c r="K614" i="1" s="1"/>
  <c r="C574" i="1"/>
  <c r="K534" i="1"/>
  <c r="K494" i="1"/>
  <c r="K394" i="1"/>
  <c r="D249" i="1"/>
  <c r="K234" i="1"/>
  <c r="K164" i="1"/>
  <c r="D89" i="1"/>
  <c r="K74" i="1"/>
  <c r="D454" i="1"/>
  <c r="D374" i="1"/>
  <c r="D334" i="1"/>
  <c r="D294" i="1"/>
  <c r="D499" i="1"/>
  <c r="D439" i="1"/>
  <c r="D379" i="1"/>
  <c r="D359" i="1"/>
  <c r="D464" i="1"/>
  <c r="D424" i="1"/>
  <c r="D344" i="1"/>
  <c r="K344" i="1" s="1"/>
  <c r="C609" i="1"/>
  <c r="K609" i="1" s="1"/>
  <c r="C529" i="1"/>
  <c r="K529" i="1" s="1"/>
  <c r="C115" i="1"/>
  <c r="C95" i="1"/>
  <c r="C215" i="1"/>
  <c r="C120" i="1"/>
  <c r="C135" i="1"/>
  <c r="C195" i="1"/>
  <c r="C410" i="1"/>
  <c r="C425" i="1"/>
  <c r="C45" i="1"/>
  <c r="C65" i="1"/>
  <c r="C85" i="1"/>
  <c r="C105" i="1"/>
  <c r="C125" i="1"/>
  <c r="C325" i="1"/>
  <c r="C335" i="1"/>
  <c r="C390" i="1"/>
  <c r="C375" i="1"/>
  <c r="C430" i="1"/>
  <c r="C280" i="1"/>
  <c r="C300" i="1"/>
  <c r="C385" i="1"/>
  <c r="C445" i="1"/>
  <c r="C355" i="1"/>
  <c r="C320" i="1"/>
  <c r="C340" i="1"/>
  <c r="C360" i="1"/>
  <c r="C695" i="1"/>
  <c r="C705" i="1"/>
  <c r="C550" i="1"/>
  <c r="K538" i="1"/>
  <c r="D4" i="3"/>
  <c r="K449" i="1" l="1"/>
  <c r="K589" i="1"/>
  <c r="K537" i="1"/>
  <c r="K504" i="1"/>
  <c r="K574" i="1"/>
  <c r="K369" i="1"/>
  <c r="K664" i="1"/>
  <c r="K309" i="1"/>
  <c r="K184" i="1"/>
  <c r="K294" i="1"/>
  <c r="K474" i="1"/>
  <c r="K214" i="1"/>
  <c r="K219" i="1"/>
  <c r="K329" i="1"/>
  <c r="K249" i="1"/>
  <c r="K59" i="1"/>
  <c r="K194" i="1"/>
  <c r="K44" i="1"/>
  <c r="K604" i="1"/>
  <c r="K264" i="1"/>
  <c r="K459" i="1"/>
  <c r="K629" i="1"/>
  <c r="K139" i="1"/>
  <c r="K129" i="1"/>
  <c r="K489" i="1"/>
  <c r="K484" i="1"/>
  <c r="K384" i="1"/>
  <c r="K314" i="1"/>
  <c r="K34" i="1"/>
  <c r="K304" i="1"/>
  <c r="K149" i="1"/>
  <c r="K279" i="1"/>
  <c r="K688" i="1"/>
  <c r="K399" i="1"/>
  <c r="K239" i="1"/>
  <c r="K509" i="1"/>
  <c r="K499" i="1"/>
  <c r="K704" i="1"/>
  <c r="K639" i="1"/>
  <c r="K19" i="1"/>
  <c r="K109" i="1"/>
  <c r="K689" i="1"/>
  <c r="K319" i="1"/>
  <c r="K454" i="1"/>
  <c r="K334" i="1"/>
  <c r="K374" i="1"/>
  <c r="K439" i="1"/>
  <c r="K124" i="1"/>
  <c r="K259" i="1"/>
  <c r="K79" i="1"/>
  <c r="K359" i="1"/>
  <c r="K608" i="1"/>
  <c r="K607" i="1" s="1"/>
  <c r="K24" i="1"/>
  <c r="K274" i="1"/>
  <c r="K134" i="1"/>
  <c r="K463" i="1"/>
  <c r="K462" i="1" s="1"/>
  <c r="K349" i="1"/>
  <c r="K598" i="1"/>
  <c r="K597" i="1" s="1"/>
  <c r="K269" i="1"/>
  <c r="K179" i="1"/>
  <c r="K379" i="1"/>
  <c r="K424" i="1"/>
  <c r="K549" i="1"/>
  <c r="K89" i="1"/>
  <c r="K29" i="1"/>
  <c r="K189" i="1"/>
  <c r="K69" i="1"/>
  <c r="K343" i="1"/>
  <c r="K342" i="1" s="1"/>
  <c r="K98" i="1"/>
  <c r="K97" i="1" s="1"/>
  <c r="K119" i="1"/>
  <c r="K559" i="1"/>
  <c r="K479" i="1"/>
  <c r="K199" i="1"/>
  <c r="K519" i="1"/>
  <c r="K328" i="1"/>
  <c r="K327" i="1" s="1"/>
  <c r="K668" i="1"/>
  <c r="K667" i="1" s="1"/>
  <c r="K39" i="1"/>
  <c r="K99" i="1"/>
  <c r="C12" i="1"/>
  <c r="C13" i="1" s="1"/>
  <c r="D12" i="1"/>
  <c r="D13" i="1" s="1"/>
  <c r="K588" i="1"/>
  <c r="K587" i="1" s="1"/>
  <c r="K378" i="1"/>
  <c r="K258" i="1"/>
  <c r="K257" i="1" s="1"/>
  <c r="K163" i="1"/>
  <c r="K162" i="1" s="1"/>
  <c r="K423" i="1"/>
  <c r="K422" i="1" s="1"/>
  <c r="K558" i="1"/>
  <c r="K703" i="1"/>
  <c r="K702" i="1" s="1"/>
  <c r="K473" i="1"/>
  <c r="K472" i="1" s="1"/>
  <c r="K383" i="1"/>
  <c r="K382" i="1" s="1"/>
  <c r="K203" i="1"/>
  <c r="K202" i="1" s="1"/>
  <c r="K88" i="1"/>
  <c r="K148" i="1"/>
  <c r="K147" i="1" s="1"/>
  <c r="K448" i="1"/>
  <c r="K447" i="1" s="1"/>
  <c r="K128" i="1"/>
  <c r="K68" i="1"/>
  <c r="K67" i="1" s="1"/>
  <c r="K138" i="1"/>
  <c r="K137" i="1" s="1"/>
  <c r="K238" i="1"/>
  <c r="K237" i="1" s="1"/>
  <c r="K408" i="1"/>
  <c r="K407" i="1" s="1"/>
  <c r="K123" i="1"/>
  <c r="K83" i="1"/>
  <c r="K82" i="1" s="1"/>
  <c r="K523" i="1"/>
  <c r="K522" i="1" s="1"/>
  <c r="K313" i="1"/>
  <c r="K312" i="1" s="1"/>
  <c r="K108" i="1"/>
  <c r="K107" i="1" s="1"/>
  <c r="K28" i="1"/>
  <c r="K27" i="1" s="1"/>
  <c r="K413" i="1"/>
  <c r="K412" i="1" s="1"/>
  <c r="K63" i="1"/>
  <c r="K62" i="1" s="1"/>
  <c r="K648" i="1"/>
  <c r="K647" i="1" s="1"/>
  <c r="K693" i="1"/>
  <c r="K692" i="1" s="1"/>
  <c r="K48" i="1"/>
  <c r="K47" i="1" s="1"/>
  <c r="K358" i="1"/>
  <c r="K357" i="1" s="1"/>
  <c r="K133" i="1"/>
  <c r="K132" i="1" s="1"/>
  <c r="K93" i="1"/>
  <c r="K92" i="1" s="1"/>
  <c r="K548" i="1"/>
  <c r="K547" i="1" s="1"/>
  <c r="K483" i="1"/>
  <c r="K482" i="1" s="1"/>
  <c r="K353" i="1"/>
  <c r="K352" i="1" s="1"/>
  <c r="K338" i="1"/>
  <c r="K337" i="1" s="1"/>
  <c r="K628" i="1"/>
  <c r="K627" i="1" s="1"/>
  <c r="K533" i="1"/>
  <c r="K532" i="1" s="1"/>
  <c r="K418" i="1"/>
  <c r="K417" i="1" s="1"/>
  <c r="K503" i="1"/>
  <c r="K502" i="1" s="1"/>
  <c r="K228" i="1"/>
  <c r="K227" i="1" s="1"/>
  <c r="K298" i="1"/>
  <c r="K297" i="1" s="1"/>
  <c r="K428" i="1"/>
  <c r="K427" i="1" s="1"/>
  <c r="K318" i="1"/>
  <c r="K317" i="1" s="1"/>
  <c r="K388" i="1"/>
  <c r="K387" i="1" s="1"/>
  <c r="K208" i="1"/>
  <c r="K207" i="1" s="1"/>
  <c r="K103" i="1"/>
  <c r="K102" i="1" s="1"/>
  <c r="K493" i="1"/>
  <c r="K492" i="1" s="1"/>
  <c r="K363" i="1"/>
  <c r="K362" i="1" s="1"/>
  <c r="K153" i="1"/>
  <c r="K152" i="1" s="1"/>
  <c r="K248" i="1"/>
  <c r="K247" i="1" s="1"/>
  <c r="K173" i="1"/>
  <c r="K172" i="1" s="1"/>
  <c r="K118" i="1"/>
  <c r="K117" i="1" s="1"/>
  <c r="K113" i="1"/>
  <c r="K112" i="1" s="1"/>
  <c r="K398" i="1"/>
  <c r="K397" i="1" s="1"/>
  <c r="K443" i="1"/>
  <c r="K442" i="1" s="1"/>
  <c r="K278" i="1"/>
  <c r="K198" i="1"/>
  <c r="K333" i="1"/>
  <c r="K332" i="1" s="1"/>
  <c r="K673" i="1"/>
  <c r="K672" i="1" s="1"/>
  <c r="K653" i="1"/>
  <c r="K652" i="1" s="1"/>
  <c r="K633" i="1"/>
  <c r="K632" i="1" s="1"/>
  <c r="K613" i="1"/>
  <c r="K612" i="1" s="1"/>
  <c r="K593" i="1"/>
  <c r="K592" i="1" s="1"/>
  <c r="K573" i="1"/>
  <c r="K572" i="1" s="1"/>
  <c r="K698" i="1"/>
  <c r="K697" i="1" s="1"/>
  <c r="K678" i="1"/>
  <c r="K677" i="1" s="1"/>
  <c r="K658" i="1"/>
  <c r="K657" i="1" s="1"/>
  <c r="K638" i="1"/>
  <c r="K637" i="1" s="1"/>
  <c r="K618" i="1"/>
  <c r="K617" i="1" s="1"/>
  <c r="K578" i="1"/>
  <c r="K577" i="1" s="1"/>
  <c r="K683" i="1"/>
  <c r="K682" i="1" s="1"/>
  <c r="K663" i="1"/>
  <c r="K662" i="1" s="1"/>
  <c r="K643" i="1"/>
  <c r="K642" i="1" s="1"/>
  <c r="K623" i="1"/>
  <c r="K622" i="1" s="1"/>
  <c r="K603" i="1"/>
  <c r="K602" i="1" s="1"/>
  <c r="K583" i="1"/>
  <c r="K582" i="1" s="1"/>
  <c r="K563" i="1"/>
  <c r="K562" i="1" s="1"/>
  <c r="K708" i="1"/>
  <c r="K707" i="1" s="1"/>
  <c r="K543" i="1"/>
  <c r="K542" i="1" s="1"/>
  <c r="K498" i="1"/>
  <c r="K497" i="1" s="1"/>
  <c r="K458" i="1"/>
  <c r="K457" i="1" s="1"/>
  <c r="K433" i="1"/>
  <c r="K432" i="1" s="1"/>
  <c r="K553" i="1"/>
  <c r="K552" i="1" s="1"/>
  <c r="K528" i="1"/>
  <c r="K527" i="1" s="1"/>
  <c r="K488" i="1"/>
  <c r="K487" i="1" s="1"/>
  <c r="K453" i="1"/>
  <c r="K452" i="1" s="1"/>
  <c r="K518" i="1"/>
  <c r="K517" i="1" s="1"/>
  <c r="K478" i="1"/>
  <c r="K438" i="1"/>
  <c r="K437" i="1" s="1"/>
  <c r="K393" i="1"/>
  <c r="K392" i="1" s="1"/>
  <c r="K508" i="1"/>
  <c r="K507" i="1" s="1"/>
  <c r="K468" i="1"/>
  <c r="K467" i="1" s="1"/>
  <c r="K368" i="1"/>
  <c r="K367" i="1" s="1"/>
  <c r="K348" i="1"/>
  <c r="K347" i="1" s="1"/>
  <c r="K188" i="1"/>
  <c r="K187" i="1" s="1"/>
  <c r="K143" i="1"/>
  <c r="K142" i="1" s="1"/>
  <c r="K73" i="1"/>
  <c r="K72" i="1" s="1"/>
  <c r="K308" i="1"/>
  <c r="K303" i="1"/>
  <c r="K302" i="1" s="1"/>
  <c r="K293" i="1"/>
  <c r="K292" i="1" s="1"/>
  <c r="K288" i="1"/>
  <c r="K287" i="1" s="1"/>
  <c r="K283" i="1"/>
  <c r="K282" i="1" s="1"/>
  <c r="K273" i="1"/>
  <c r="K272" i="1" s="1"/>
  <c r="K268" i="1"/>
  <c r="K267" i="1" s="1"/>
  <c r="K263" i="1"/>
  <c r="K262" i="1" s="1"/>
  <c r="K223" i="1"/>
  <c r="K222" i="1" s="1"/>
  <c r="K168" i="1"/>
  <c r="K167" i="1" s="1"/>
  <c r="K23" i="1"/>
  <c r="K22" i="1" s="1"/>
  <c r="K253" i="1"/>
  <c r="K252" i="1" s="1"/>
  <c r="K218" i="1"/>
  <c r="K217" i="1" s="1"/>
  <c r="K183" i="1"/>
  <c r="K182" i="1" s="1"/>
  <c r="K33" i="1"/>
  <c r="K32" i="1" s="1"/>
  <c r="K243" i="1"/>
  <c r="K242" i="1" s="1"/>
  <c r="K178" i="1"/>
  <c r="K177" i="1" s="1"/>
  <c r="K53" i="1"/>
  <c r="K52" i="1" s="1"/>
  <c r="K158" i="1"/>
  <c r="K157" i="1" s="1"/>
  <c r="K233" i="1"/>
  <c r="K232" i="1" s="1"/>
  <c r="K78" i="1"/>
  <c r="K77" i="1" s="1"/>
  <c r="K58" i="1"/>
  <c r="K57" i="1" s="1"/>
  <c r="K38" i="1"/>
  <c r="K18" i="1"/>
  <c r="K403" i="1"/>
  <c r="K402" i="1" s="1"/>
  <c r="K568" i="1"/>
  <c r="K567" i="1" s="1"/>
  <c r="K513" i="1"/>
  <c r="K512" i="1" s="1"/>
  <c r="K373" i="1"/>
  <c r="K372" i="1" s="1"/>
  <c r="K323" i="1"/>
  <c r="K322" i="1" s="1"/>
  <c r="K193" i="1"/>
  <c r="K192" i="1" s="1"/>
  <c r="K213" i="1"/>
  <c r="K212" i="1" s="1"/>
  <c r="K43" i="1"/>
  <c r="K42" i="1" s="1"/>
  <c r="K127" i="1" l="1"/>
  <c r="K122" i="1"/>
  <c r="K307" i="1"/>
  <c r="K17" i="1"/>
  <c r="K37" i="1"/>
  <c r="K477" i="1"/>
  <c r="K277" i="1"/>
  <c r="K557" i="1"/>
  <c r="K197" i="1"/>
  <c r="D15" i="1"/>
  <c r="D14" i="1"/>
  <c r="C14" i="1"/>
  <c r="K14" i="1" s="1"/>
  <c r="K13" i="1"/>
  <c r="K87" i="1"/>
  <c r="K377" i="1"/>
  <c r="K687" i="1"/>
  <c r="C15" i="1"/>
  <c r="K12" i="1" l="1"/>
</calcChain>
</file>

<file path=xl/sharedStrings.xml><?xml version="1.0" encoding="utf-8"?>
<sst xmlns="http://schemas.openxmlformats.org/spreadsheetml/2006/main" count="4423" uniqueCount="2446">
  <si>
    <t>Option</t>
  </si>
  <si>
    <t>Title</t>
  </si>
  <si>
    <t>Value</t>
  </si>
  <si>
    <t>Lookup</t>
  </si>
  <si>
    <t>Location Code</t>
  </si>
  <si>
    <t>Item No.</t>
  </si>
  <si>
    <t>Description</t>
  </si>
  <si>
    <t>QOH</t>
  </si>
  <si>
    <t>Fit</t>
  </si>
  <si>
    <t>Report Filters</t>
  </si>
  <si>
    <t xml:space="preserve">Report Created: </t>
  </si>
  <si>
    <t>Location</t>
  </si>
  <si>
    <t>Unit Cost</t>
  </si>
  <si>
    <t>U of M</t>
  </si>
  <si>
    <t>*</t>
  </si>
  <si>
    <t xml:space="preserve">Report Readme </t>
  </si>
  <si>
    <t>About the report</t>
  </si>
  <si>
    <t>Version of Jet</t>
  </si>
  <si>
    <t>Services</t>
  </si>
  <si>
    <t>Training</t>
  </si>
  <si>
    <t>Sales</t>
  </si>
  <si>
    <t>Copyrights</t>
  </si>
  <si>
    <t>Estimated Item Value</t>
  </si>
  <si>
    <t>Hide</t>
  </si>
  <si>
    <t>Auto</t>
  </si>
  <si>
    <t>&lt;&gt;0</t>
  </si>
  <si>
    <t>=NL("Lookup","Item Ledger Entry","Location Code")</t>
  </si>
  <si>
    <t>=NP("Eval","=NOW()")</t>
  </si>
  <si>
    <t>=C12</t>
  </si>
  <si>
    <t>=D12</t>
  </si>
  <si>
    <t>=C13</t>
  </si>
  <si>
    <t>=D13</t>
  </si>
  <si>
    <t>=C33</t>
  </si>
  <si>
    <t>=C77</t>
  </si>
  <si>
    <t>=D77</t>
  </si>
  <si>
    <t>=C78</t>
  </si>
  <si>
    <t>=D78</t>
  </si>
  <si>
    <t>=C98</t>
  </si>
  <si>
    <t>=C122</t>
  </si>
  <si>
    <t>=D122</t>
  </si>
  <si>
    <t>=C143</t>
  </si>
  <si>
    <t>=D143</t>
  </si>
  <si>
    <t>=C178</t>
  </si>
  <si>
    <t>=D178</t>
  </si>
  <si>
    <t>=C263</t>
  </si>
  <si>
    <t>=C17</t>
  </si>
  <si>
    <t>=D98</t>
  </si>
  <si>
    <t>=C253</t>
  </si>
  <si>
    <t>=D253</t>
  </si>
  <si>
    <t>=I13*D13</t>
  </si>
  <si>
    <t>=I14*D14</t>
  </si>
  <si>
    <t>=C38</t>
  </si>
  <si>
    <t>=D38</t>
  </si>
  <si>
    <t>=I39*D39</t>
  </si>
  <si>
    <t>=I78*D78</t>
  </si>
  <si>
    <t>=I79*D79</t>
  </si>
  <si>
    <t>=I99*D99</t>
  </si>
  <si>
    <t>=I123*D123</t>
  </si>
  <si>
    <t>=I144*D144</t>
  </si>
  <si>
    <t>=I179*D179</t>
  </si>
  <si>
    <t>=I254*D254</t>
  </si>
  <si>
    <t>=C258</t>
  </si>
  <si>
    <t>=D258</t>
  </si>
  <si>
    <t>=I259*D259</t>
  </si>
  <si>
    <t>=D263</t>
  </si>
  <si>
    <t>=I264*D264</t>
  </si>
  <si>
    <t>=C363</t>
  </si>
  <si>
    <t>=NL("Lookup","27 Item",{"No.","Description"})</t>
  </si>
  <si>
    <t>=C32</t>
  </si>
  <si>
    <t>=NL("First","Item","68 Inventory","No.",C13,"Location Filter","@@"&amp;H13)</t>
  </si>
  <si>
    <t>=NL("First","Item","68 Inventory","No.",C14,"Location Filter","@@"&amp;H14)</t>
  </si>
  <si>
    <t>=NL("First","Item","68 Inventory","No.",C39,"Location Filter","@@"&amp;H39)</t>
  </si>
  <si>
    <t>=NL("First","Item","68 Inventory","No.",C78,"Location Filter","@@"&amp;H78)</t>
  </si>
  <si>
    <t>=NL("First","Item","68 Inventory","No.",C79,"Location Filter","@@"&amp;H79)</t>
  </si>
  <si>
    <t>=D32</t>
  </si>
  <si>
    <t>=NL("First","Item","68 Inventory","No.",C33,"Location Filter","@@"&amp;H33)</t>
  </si>
  <si>
    <t>=I33*D33</t>
  </si>
  <si>
    <t>=D33</t>
  </si>
  <si>
    <t>=NL("First","Item","68 Inventory","No.",C34,"Location Filter","@@"&amp;H34)</t>
  </si>
  <si>
    <t>=I34*D34</t>
  </si>
  <si>
    <t>=NL("First","Item","68 Inventory","No.",C99,"Location Filter","@@"&amp;H99)</t>
  </si>
  <si>
    <t>Inventory Quantity on Hand by Location</t>
  </si>
  <si>
    <t>=D17</t>
  </si>
  <si>
    <t>=NL("First","Item","68 Inventory","No.",C18,"Location Filter","@@"&amp;H18)</t>
  </si>
  <si>
    <t>=I18*D18</t>
  </si>
  <si>
    <t>=NL("First","Item","68 Inventory","No.",C123,"Location Filter","@@"&amp;H123)</t>
  </si>
  <si>
    <t>=NL("First","Item","68 Inventory","No.",C144,"Location Filter","@@"&amp;H144)</t>
  </si>
  <si>
    <t>=NL("First","Item","68 Inventory","No.",C179,"Location Filter","@@"&amp;H179)</t>
  </si>
  <si>
    <t>=C208</t>
  </si>
  <si>
    <t>=D208</t>
  </si>
  <si>
    <t>=NL("First","Item","68 Inventory","No.",C209,"Location Filter","@@"&amp;H209)</t>
  </si>
  <si>
    <t>=I209*D209</t>
  </si>
  <si>
    <t>=C233</t>
  </si>
  <si>
    <t>=D233</t>
  </si>
  <si>
    <t>=NL("First","Item","68 Inventory","No.",C234,"Location Filter","@@"&amp;H234)</t>
  </si>
  <si>
    <t>=I234*D234</t>
  </si>
  <si>
    <t>=C307</t>
  </si>
  <si>
    <t>=D307</t>
  </si>
  <si>
    <t>=NL("First","Item","68 Inventory","No.",C308,"Location Filter","@@"&amp;H308)</t>
  </si>
  <si>
    <t>=I308*D308</t>
  </si>
  <si>
    <t>=C328</t>
  </si>
  <si>
    <t>=D328</t>
  </si>
  <si>
    <t>=NL("First","Item","68 Inventory","No.",C329,"Location Filter","@@"&amp;H329)</t>
  </si>
  <si>
    <t>=I329*D329</t>
  </si>
  <si>
    <t>=D363</t>
  </si>
  <si>
    <t>=NL("First","Item","68 Inventory","No.",C364,"Location Filter","@@"&amp;H364)</t>
  </si>
  <si>
    <t>=I364*D364</t>
  </si>
  <si>
    <t>=C377</t>
  </si>
  <si>
    <t>=D377</t>
  </si>
  <si>
    <t>Min Width------</t>
  </si>
  <si>
    <t>Min Width-----</t>
  </si>
  <si>
    <t>=E12</t>
  </si>
  <si>
    <t>=J12</t>
  </si>
  <si>
    <t>=NL("Rows=4","Item","No.","No.",$F$7,"68 Inventory",$F$8,"Location Filter",$F$6)</t>
  </si>
  <si>
    <t>=NL("First","Item","Description","No.",E12,"Location Filter",$E$12)</t>
  </si>
  <si>
    <t>=NL("First","Item","Base Unit of Measure","No.",E12)</t>
  </si>
  <si>
    <t>=NL("First","Item","68 Inventory","No.",E12)</t>
  </si>
  <si>
    <t>=NL("First","Item","Unit Cost","No.",E12)</t>
  </si>
  <si>
    <t>=SUBTOTAL(9,K13:K14)</t>
  </si>
  <si>
    <t>=NL("Rows","Item Ledger Entry","Location Code","Item No.",C13,"Location Code",$F$6)</t>
  </si>
  <si>
    <t>=C192</t>
  </si>
  <si>
    <t>=D192</t>
  </si>
  <si>
    <t>=NL("First","Item","68 Inventory","No.",C193,"Location Filter","@@"&amp;H193)</t>
  </si>
  <si>
    <t>=I193*D193</t>
  </si>
  <si>
    <t>=NL("First","Item","68 Inventory","No.",C254,"Location Filter","@@"&amp;H254)</t>
  </si>
  <si>
    <t>=NL("First","Item","68 Inventory","No.",C259,"Location Filter","@@"&amp;H259)</t>
  </si>
  <si>
    <t>=NL("First","Item","68 Inventory","No.",C264,"Location Filter","@@"&amp;H264)</t>
  </si>
  <si>
    <t>=C268</t>
  </si>
  <si>
    <t>=D268</t>
  </si>
  <si>
    <t>=NL("First","Item","68 Inventory","No.",C269,"Location Filter","@@"&amp;H269)</t>
  </si>
  <si>
    <t>=I269*D269</t>
  </si>
  <si>
    <t>=C273</t>
  </si>
  <si>
    <t>=D273</t>
  </si>
  <si>
    <t>=NL("First","Item","68 Inventory","No.",C274,"Location Filter","@@"&amp;H274)</t>
  </si>
  <si>
    <t>=I274*D274</t>
  </si>
  <si>
    <t>Min Width-----------------</t>
  </si>
  <si>
    <t>=C72</t>
  </si>
  <si>
    <t>=D72</t>
  </si>
  <si>
    <t>=NL("First","Item","68 Inventory","No.",C73,"Location Filter","@@"&amp;H73)</t>
  </si>
  <si>
    <t>=I73*D73</t>
  </si>
  <si>
    <t>=C73</t>
  </si>
  <si>
    <t>=D73</t>
  </si>
  <si>
    <t>=C112</t>
  </si>
  <si>
    <t>=D112</t>
  </si>
  <si>
    <t>=NL("First","Item","68 Inventory","No.",C113,"Location Filter","@@"&amp;H113)</t>
  </si>
  <si>
    <t>=I113*D113</t>
  </si>
  <si>
    <t>=C113</t>
  </si>
  <si>
    <t>=D113</t>
  </si>
  <si>
    <t>=C162</t>
  </si>
  <si>
    <t>=D162</t>
  </si>
  <si>
    <t>=NL("First","Item","68 Inventory","No.",C163,"Location Filter","@@"&amp;H163)</t>
  </si>
  <si>
    <t>=I163*D163</t>
  </si>
  <si>
    <t>=C182</t>
  </si>
  <si>
    <t>=D182</t>
  </si>
  <si>
    <t>=NL("First","Item","68 Inventory","No.",C183,"Location Filter","@@"&amp;H183)</t>
  </si>
  <si>
    <t>=I183*D183</t>
  </si>
  <si>
    <t>=C183</t>
  </si>
  <si>
    <t>=D183</t>
  </si>
  <si>
    <t>=NL("First","Item","68 Inventory","No.",C184,"Location Filter","@@"&amp;H184)</t>
  </si>
  <si>
    <t>=I184*D184</t>
  </si>
  <si>
    <t>=C238</t>
  </si>
  <si>
    <t>=D238</t>
  </si>
  <si>
    <t>=NL("First","Item","68 Inventory","No.",C239,"Location Filter","@@"&amp;H239)</t>
  </si>
  <si>
    <t>=I239*D239</t>
  </si>
  <si>
    <t>=C312</t>
  </si>
  <si>
    <t>=D312</t>
  </si>
  <si>
    <t>=NL("First","Item","68 Inventory","No.",C313,"Location Filter","@@"&amp;H313)</t>
  </si>
  <si>
    <t>=I313*D313</t>
  </si>
  <si>
    <t>=C333</t>
  </si>
  <si>
    <t>=D333</t>
  </si>
  <si>
    <t>=C348</t>
  </si>
  <si>
    <t>=D348</t>
  </si>
  <si>
    <t>=NL("First","Item","68 Inventory","No.",C349,"Location Filter","@@"&amp;H349)</t>
  </si>
  <si>
    <t>=I349*D349</t>
  </si>
  <si>
    <t>=NL("First","Item","68 Inventory","No.",C74,"Location Filter","@@"&amp;H74)</t>
  </si>
  <si>
    <t>=I74*D74</t>
  </si>
  <si>
    <t>=E77</t>
  </si>
  <si>
    <t>=J77</t>
  </si>
  <si>
    <t>=NL("First","Item","Description","No.",E77,"Location Filter",$E$12)</t>
  </si>
  <si>
    <t>=NL("First","Item","Base Unit of Measure","No.",E77)</t>
  </si>
  <si>
    <t>=NL("First","Item","68 Inventory","No.",E77)</t>
  </si>
  <si>
    <t>=NL("First","Item","Unit Cost","No.",E77)</t>
  </si>
  <si>
    <t>=NL("Rows","Item Ledger Entry","Location Code","Item No.",C78,"Location Code",$F$6)</t>
  </si>
  <si>
    <t>=C87</t>
  </si>
  <si>
    <t>=D87</t>
  </si>
  <si>
    <t>=NL("First","Item","68 Inventory","No.",C88,"Location Filter","@@"&amp;H88)</t>
  </si>
  <si>
    <t>=I88*D88</t>
  </si>
  <si>
    <t>=NL("First","Item","68 Inventory","No.",C114,"Location Filter","@@"&amp;H114)</t>
  </si>
  <si>
    <t>=I114*D114</t>
  </si>
  <si>
    <t>=C127</t>
  </si>
  <si>
    <t>=D127</t>
  </si>
  <si>
    <t>=NL("First","Item","68 Inventory","No.",C128,"Location Filter","@@"&amp;H128)</t>
  </si>
  <si>
    <t>=I128*D128</t>
  </si>
  <si>
    <t>=C128</t>
  </si>
  <si>
    <t>=D128</t>
  </si>
  <si>
    <t>=NL("First","Item","68 Inventory","No.",C129,"Location Filter","@@"&amp;H129)</t>
  </si>
  <si>
    <t>=I129*D129</t>
  </si>
  <si>
    <t>=C142</t>
  </si>
  <si>
    <t>=D142</t>
  </si>
  <si>
    <t>=NL("First","Item","68 Inventory","No.",C143,"Location Filter","@@"&amp;H143)</t>
  </si>
  <si>
    <t>=I143*D143</t>
  </si>
  <si>
    <t>=C168</t>
  </si>
  <si>
    <t>=D168</t>
  </si>
  <si>
    <t>=NL("First","Item","68 Inventory","No.",C169,"Location Filter","@@"&amp;H169)</t>
  </si>
  <si>
    <t>=I169*D169</t>
  </si>
  <si>
    <t>=C177</t>
  </si>
  <si>
    <t>=D177</t>
  </si>
  <si>
    <t>=NL("First","Item","68 Inventory","No.",C178,"Location Filter","@@"&amp;H178)</t>
  </si>
  <si>
    <t>=I178*D178</t>
  </si>
  <si>
    <t>=E182</t>
  </si>
  <si>
    <t>=J182</t>
  </si>
  <si>
    <t>=NL("First","Item","Description","No.",E182,"Location Filter",$E$12)</t>
  </si>
  <si>
    <t>=NL("First","Item","Base Unit of Measure","No.",E182)</t>
  </si>
  <si>
    <t>=NL("First","Item","68 Inventory","No.",E182)</t>
  </si>
  <si>
    <t>=NL("First","Item","Unit Cost","No.",E182)</t>
  </si>
  <si>
    <t>=NL("Rows","Item Ledger Entry","Location Code","Item No.",C183,"Location Code",$F$6)</t>
  </si>
  <si>
    <t>=C202</t>
  </si>
  <si>
    <t>=D202</t>
  </si>
  <si>
    <t>=NL("First","Item","68 Inventory","No.",C203,"Location Filter","@@"&amp;H203)</t>
  </si>
  <si>
    <t>=I203*D203</t>
  </si>
  <si>
    <t>=C362</t>
  </si>
  <si>
    <t>=D362</t>
  </si>
  <si>
    <t>=NL("First","Item","68 Inventory","No.",C363,"Location Filter","@@"&amp;H363)</t>
  </si>
  <si>
    <t>=I363*D363</t>
  </si>
  <si>
    <t>=C368</t>
  </si>
  <si>
    <t>=D368</t>
  </si>
  <si>
    <t>=NL("First","Item","68 Inventory","No.",C369,"Location Filter","@@"&amp;H369)</t>
  </si>
  <si>
    <t>=I369*D369</t>
  </si>
  <si>
    <t>=SUBTOTAL(9,K13:K15)</t>
  </si>
  <si>
    <t>=E17</t>
  </si>
  <si>
    <t>=J17</t>
  </si>
  <si>
    <t>="C100003"</t>
  </si>
  <si>
    <t>=NL("First","Item","Description","No.",E17,"Location Filter",$E$12)</t>
  </si>
  <si>
    <t>=NL("First","Item","Base Unit of Measure","No.",E17)</t>
  </si>
  <si>
    <t>=NL("First","Item","68 Inventory","No.",E17)</t>
  </si>
  <si>
    <t>=NL("First","Item","Unit Cost","No.",E17)</t>
  </si>
  <si>
    <t>=NL("Rows","Item Ledger Entry","Location Code","Item No.",C18,"Location Code",$F$6)</t>
  </si>
  <si>
    <t>=C18</t>
  </si>
  <si>
    <t>=D18</t>
  </si>
  <si>
    <t>=NL("First","Item","68 Inventory","No.",C19,"Location Filter","@@"&amp;H19)</t>
  </si>
  <si>
    <t>=I19*D19</t>
  </si>
  <si>
    <t>="C100004"</t>
  </si>
  <si>
    <t>=C27</t>
  </si>
  <si>
    <t>=D27</t>
  </si>
  <si>
    <t>=NL("First","Item","68 Inventory","No.",C28,"Location Filter","@@"&amp;H28)</t>
  </si>
  <si>
    <t>=I28*D28</t>
  </si>
  <si>
    <t>="C100005"</t>
  </si>
  <si>
    <t>="C100006"</t>
  </si>
  <si>
    <t>="C100007"</t>
  </si>
  <si>
    <t>="C100008"</t>
  </si>
  <si>
    <t>="C100009"</t>
  </si>
  <si>
    <t>="C100010"</t>
  </si>
  <si>
    <t>="C100011"</t>
  </si>
  <si>
    <t>="C100014"</t>
  </si>
  <si>
    <t>="C100017"</t>
  </si>
  <si>
    <t>="C100018"</t>
  </si>
  <si>
    <t>="C100019"</t>
  </si>
  <si>
    <t>=C92</t>
  </si>
  <si>
    <t>=D92</t>
  </si>
  <si>
    <t>=NL("First","Item","68 Inventory","No.",C93,"Location Filter","@@"&amp;H93)</t>
  </si>
  <si>
    <t>=I93*D93</t>
  </si>
  <si>
    <t>=C93</t>
  </si>
  <si>
    <t>=D93</t>
  </si>
  <si>
    <t>=NL("First","Item","68 Inventory","No.",C94,"Location Filter","@@"&amp;H94)</t>
  </si>
  <si>
    <t>=I94*D94</t>
  </si>
  <si>
    <t>="C100020"</t>
  </si>
  <si>
    <t>="C100021"</t>
  </si>
  <si>
    <t>=C107</t>
  </si>
  <si>
    <t>=D107</t>
  </si>
  <si>
    <t>=NL("First","Item","68 Inventory","No.",C108,"Location Filter","@@"&amp;H108)</t>
  </si>
  <si>
    <t>=I108*D108</t>
  </si>
  <si>
    <t>=C108</t>
  </si>
  <si>
    <t>=D108</t>
  </si>
  <si>
    <t>=NL("First","Item","68 Inventory","No.",C109,"Location Filter","@@"&amp;H109)</t>
  </si>
  <si>
    <t>=I109*D109</t>
  </si>
  <si>
    <t>=E112</t>
  </si>
  <si>
    <t>=J112</t>
  </si>
  <si>
    <t>="C100022"</t>
  </si>
  <si>
    <t>=NL("First","Item","Description","No.",E112,"Location Filter",$E$12)</t>
  </si>
  <si>
    <t>=NL("First","Item","Base Unit of Measure","No.",E112)</t>
  </si>
  <si>
    <t>=NL("First","Item","68 Inventory","No.",E112)</t>
  </si>
  <si>
    <t>=NL("First","Item","Unit Cost","No.",E112)</t>
  </si>
  <si>
    <t>=NL("Rows","Item Ledger Entry","Location Code","Item No.",C113,"Location Code",$F$6)</t>
  </si>
  <si>
    <t>="C100023"</t>
  </si>
  <si>
    <t>="C100024"</t>
  </si>
  <si>
    <t>="C100025"</t>
  </si>
  <si>
    <t>=C133</t>
  </si>
  <si>
    <t>=D133</t>
  </si>
  <si>
    <t>=NL("First","Item","68 Inventory","No.",C134,"Location Filter","@@"&amp;H134)</t>
  </si>
  <si>
    <t>=I134*D134</t>
  </si>
  <si>
    <t>="C100026"</t>
  </si>
  <si>
    <t>=E147</t>
  </si>
  <si>
    <t>=J147</t>
  </si>
  <si>
    <t>="C100027"</t>
  </si>
  <si>
    <t>=NL("First","Item","Description","No.",E147,"Location Filter",$E$12)</t>
  </si>
  <si>
    <t>=NL("First","Item","Base Unit of Measure","No.",E147)</t>
  </si>
  <si>
    <t>=NL("First","Item","68 Inventory","No.",E147)</t>
  </si>
  <si>
    <t>=NL("First","Item","Unit Cost","No.",E147)</t>
  </si>
  <si>
    <t>=C147</t>
  </si>
  <si>
    <t>=D147</t>
  </si>
  <si>
    <t>=NL("Rows","Item Ledger Entry","Location Code","Item No.",C148,"Location Code",$F$6)</t>
  </si>
  <si>
    <t>=NL("First","Item","68 Inventory","No.",C148,"Location Filter","@@"&amp;H148)</t>
  </si>
  <si>
    <t>=I148*D148</t>
  </si>
  <si>
    <t>=C148</t>
  </si>
  <si>
    <t>=D148</t>
  </si>
  <si>
    <t>=NL("First","Item","68 Inventory","No.",C149,"Location Filter","@@"&amp;H149)</t>
  </si>
  <si>
    <t>=I149*D149</t>
  </si>
  <si>
    <t>="C100028"</t>
  </si>
  <si>
    <t>=C157</t>
  </si>
  <si>
    <t>=D157</t>
  </si>
  <si>
    <t>=NL("First","Item","68 Inventory","No.",C158,"Location Filter","@@"&amp;H158)</t>
  </si>
  <si>
    <t>=I158*D158</t>
  </si>
  <si>
    <t>="C100029"</t>
  </si>
  <si>
    <t>=C163</t>
  </si>
  <si>
    <t>=D163</t>
  </si>
  <si>
    <t>=NL("First","Item","68 Inventory","No.",C164,"Location Filter","@@"&amp;H164)</t>
  </si>
  <si>
    <t>=I164*D164</t>
  </si>
  <si>
    <t>="C100030"</t>
  </si>
  <si>
    <t>="C100031"</t>
  </si>
  <si>
    <t>="C100032"</t>
  </si>
  <si>
    <t>="C100033"</t>
  </si>
  <si>
    <t>="C100034"</t>
  </si>
  <si>
    <t>=C197</t>
  </si>
  <si>
    <t>=D197</t>
  </si>
  <si>
    <t>=NL("First","Item","68 Inventory","No.",C198,"Location Filter","@@"&amp;H198)</t>
  </si>
  <si>
    <t>=I198*D198</t>
  </si>
  <si>
    <t>="C100035"</t>
  </si>
  <si>
    <t>=C203</t>
  </si>
  <si>
    <t>=D203</t>
  </si>
  <si>
    <t>=NL("First","Item","68 Inventory","No.",C204,"Location Filter","@@"&amp;H204)</t>
  </si>
  <si>
    <t>=I204*D204</t>
  </si>
  <si>
    <t>="C100036"</t>
  </si>
  <si>
    <t>="C100037"</t>
  </si>
  <si>
    <t>=C213</t>
  </si>
  <si>
    <t>=D213</t>
  </si>
  <si>
    <t>=NL("First","Item","68 Inventory","No.",C214,"Location Filter","@@"&amp;H214)</t>
  </si>
  <si>
    <t>=I214*D214</t>
  </si>
  <si>
    <t>="C100038"</t>
  </si>
  <si>
    <t>=C218</t>
  </si>
  <si>
    <t>=D218</t>
  </si>
  <si>
    <t>=NL("First","Item","68 Inventory","No.",C219,"Location Filter","@@"&amp;H219)</t>
  </si>
  <si>
    <t>=I219*D219</t>
  </si>
  <si>
    <t>="C100039"</t>
  </si>
  <si>
    <t>=C223</t>
  </si>
  <si>
    <t>=D223</t>
  </si>
  <si>
    <t>=NL("First","Item","68 Inventory","No.",C224,"Location Filter","@@"&amp;H224)</t>
  </si>
  <si>
    <t>=I224*D224</t>
  </si>
  <si>
    <t>="C100040"</t>
  </si>
  <si>
    <t>=C228</t>
  </si>
  <si>
    <t>=D228</t>
  </si>
  <si>
    <t>=NL("First","Item","68 Inventory","No.",C229,"Location Filter","@@"&amp;H229)</t>
  </si>
  <si>
    <t>=I229*D229</t>
  </si>
  <si>
    <t>="C100041"</t>
  </si>
  <si>
    <t>="C100042"</t>
  </si>
  <si>
    <t>="C100043"</t>
  </si>
  <si>
    <t>="C100044"</t>
  </si>
  <si>
    <t>=C252</t>
  </si>
  <si>
    <t>=D252</t>
  </si>
  <si>
    <t>=NL("First","Item","68 Inventory","No.",C253,"Location Filter","@@"&amp;H253)</t>
  </si>
  <si>
    <t>=I253*D253</t>
  </si>
  <si>
    <t>=E257</t>
  </si>
  <si>
    <t>=J257</t>
  </si>
  <si>
    <t>="C100045"</t>
  </si>
  <si>
    <t>=NL("First","Item","Description","No.",E257,"Location Filter",$E$12)</t>
  </si>
  <si>
    <t>=NL("First","Item","Base Unit of Measure","No.",E257)</t>
  </si>
  <si>
    <t>=NL("First","Item","68 Inventory","No.",E257)</t>
  </si>
  <si>
    <t>=NL("First","Item","Unit Cost","No.",E257)</t>
  </si>
  <si>
    <t>=SUBTOTAL(9,K258:K260)</t>
  </si>
  <si>
    <t>=C257</t>
  </si>
  <si>
    <t>=D257</t>
  </si>
  <si>
    <t>=NL("Rows","Item Ledger Entry","Location Code","Item No.",C258,"Location Code",$F$6)</t>
  </si>
  <si>
    <t>=NL("First","Item","68 Inventory","No.",C258,"Location Filter","@@"&amp;H258)</t>
  </si>
  <si>
    <t>=I258*D258</t>
  </si>
  <si>
    <t>=E262</t>
  </si>
  <si>
    <t>=J262</t>
  </si>
  <si>
    <t>="C100046"</t>
  </si>
  <si>
    <t>=NL("First","Item","Description","No.",E262,"Location Filter",$E$12)</t>
  </si>
  <si>
    <t>=NL("First","Item","Base Unit of Measure","No.",E262)</t>
  </si>
  <si>
    <t>=NL("First","Item","68 Inventory","No.",E262)</t>
  </si>
  <si>
    <t>=NL("First","Item","Unit Cost","No.",E262)</t>
  </si>
  <si>
    <t>=SUBTOTAL(9,K263:K265)</t>
  </si>
  <si>
    <t>=C262</t>
  </si>
  <si>
    <t>=D262</t>
  </si>
  <si>
    <t>=NL("Rows","Item Ledger Entry","Location Code","Item No.",C263,"Location Code",$F$6)</t>
  </si>
  <si>
    <t>=NL("First","Item","68 Inventory","No.",C263,"Location Filter","@@"&amp;H263)</t>
  </si>
  <si>
    <t>=I263*D263</t>
  </si>
  <si>
    <t>=E267</t>
  </si>
  <si>
    <t>=J267</t>
  </si>
  <si>
    <t>="C100047"</t>
  </si>
  <si>
    <t>=NL("First","Item","Description","No.",E267,"Location Filter",$E$12)</t>
  </si>
  <si>
    <t>=NL("First","Item","Base Unit of Measure","No.",E267)</t>
  </si>
  <si>
    <t>=NL("First","Item","68 Inventory","No.",E267)</t>
  </si>
  <si>
    <t>=NL("First","Item","Unit Cost","No.",E267)</t>
  </si>
  <si>
    <t>=SUBTOTAL(9,K268:K270)</t>
  </si>
  <si>
    <t>=C267</t>
  </si>
  <si>
    <t>=D267</t>
  </si>
  <si>
    <t>=NL("Rows","Item Ledger Entry","Location Code","Item No.",C268,"Location Code",$F$6)</t>
  </si>
  <si>
    <t>=NL("First","Item","68 Inventory","No.",C268,"Location Filter","@@"&amp;H268)</t>
  </si>
  <si>
    <t>=I268*D268</t>
  </si>
  <si>
    <t>=E272</t>
  </si>
  <si>
    <t>=J272</t>
  </si>
  <si>
    <t>="C100048"</t>
  </si>
  <si>
    <t>=NL("First","Item","Description","No.",E272,"Location Filter",$E$12)</t>
  </si>
  <si>
    <t>=NL("First","Item","Base Unit of Measure","No.",E272)</t>
  </si>
  <si>
    <t>=NL("First","Item","68 Inventory","No.",E272)</t>
  </si>
  <si>
    <t>=NL("First","Item","Unit Cost","No.",E272)</t>
  </si>
  <si>
    <t>=SUBTOTAL(9,K273:K275)</t>
  </si>
  <si>
    <t>=C272</t>
  </si>
  <si>
    <t>=D272</t>
  </si>
  <si>
    <t>=NL("Rows","Item Ledger Entry","Location Code","Item No.",C273,"Location Code",$F$6)</t>
  </si>
  <si>
    <t>=NL("First","Item","68 Inventory","No.",C273,"Location Filter","@@"&amp;H273)</t>
  </si>
  <si>
    <t>=I273*D273</t>
  </si>
  <si>
    <t>=E277</t>
  </si>
  <si>
    <t>=J277</t>
  </si>
  <si>
    <t>="C100049"</t>
  </si>
  <si>
    <t>=NL("First","Item","Description","No.",E277,"Location Filter",$E$12)</t>
  </si>
  <si>
    <t>=NL("First","Item","Base Unit of Measure","No.",E277)</t>
  </si>
  <si>
    <t>=NL("First","Item","68 Inventory","No.",E277)</t>
  </si>
  <si>
    <t>=NL("First","Item","Unit Cost","No.",E277)</t>
  </si>
  <si>
    <t>=SUBTOTAL(9,K278:K280)</t>
  </si>
  <si>
    <t>=C277</t>
  </si>
  <si>
    <t>=D277</t>
  </si>
  <si>
    <t>=NL("Rows","Item Ledger Entry","Location Code","Item No.",C278,"Location Code",$F$6)</t>
  </si>
  <si>
    <t>=NL("First","Item","68 Inventory","No.",C278,"Location Filter","@@"&amp;H278)</t>
  </si>
  <si>
    <t>=I278*D278</t>
  </si>
  <si>
    <t>=C278</t>
  </si>
  <si>
    <t>=D278</t>
  </si>
  <si>
    <t>=NL("First","Item","68 Inventory","No.",C279,"Location Filter","@@"&amp;H279)</t>
  </si>
  <si>
    <t>=I279*D279</t>
  </si>
  <si>
    <t>=E282</t>
  </si>
  <si>
    <t>=J282</t>
  </si>
  <si>
    <t>="C100050"</t>
  </si>
  <si>
    <t>=NL("First","Item","Description","No.",E282,"Location Filter",$E$12)</t>
  </si>
  <si>
    <t>=NL("First","Item","Base Unit of Measure","No.",E282)</t>
  </si>
  <si>
    <t>=NL("First","Item","68 Inventory","No.",E282)</t>
  </si>
  <si>
    <t>=NL("First","Item","Unit Cost","No.",E282)</t>
  </si>
  <si>
    <t>=SUBTOTAL(9,K283:K285)</t>
  </si>
  <si>
    <t>=C282</t>
  </si>
  <si>
    <t>=D282</t>
  </si>
  <si>
    <t>=NL("Rows","Item Ledger Entry","Location Code","Item No.",C283,"Location Code",$F$6)</t>
  </si>
  <si>
    <t>=NL("First","Item","68 Inventory","No.",C283,"Location Filter","@@"&amp;H283)</t>
  </si>
  <si>
    <t>=I283*D283</t>
  </si>
  <si>
    <t>=C283</t>
  </si>
  <si>
    <t>=D283</t>
  </si>
  <si>
    <t>=NL("First","Item","68 Inventory","No.",C284,"Location Filter","@@"&amp;H284)</t>
  </si>
  <si>
    <t>=I284*D284</t>
  </si>
  <si>
    <t>=E287</t>
  </si>
  <si>
    <t>=J287</t>
  </si>
  <si>
    <t>="C100051"</t>
  </si>
  <si>
    <t>=NL("First","Item","Description","No.",E287,"Location Filter",$E$12)</t>
  </si>
  <si>
    <t>=NL("First","Item","Base Unit of Measure","No.",E287)</t>
  </si>
  <si>
    <t>=NL("First","Item","68 Inventory","No.",E287)</t>
  </si>
  <si>
    <t>=NL("First","Item","Unit Cost","No.",E287)</t>
  </si>
  <si>
    <t>=SUBTOTAL(9,K288:K290)</t>
  </si>
  <si>
    <t>=C287</t>
  </si>
  <si>
    <t>=D287</t>
  </si>
  <si>
    <t>=NL("Rows","Item Ledger Entry","Location Code","Item No.",C288,"Location Code",$F$6)</t>
  </si>
  <si>
    <t>=NL("First","Item","68 Inventory","No.",C288,"Location Filter","@@"&amp;H288)</t>
  </si>
  <si>
    <t>=I288*D288</t>
  </si>
  <si>
    <t>=C288</t>
  </si>
  <si>
    <t>=D288</t>
  </si>
  <si>
    <t>=NL("First","Item","68 Inventory","No.",C289,"Location Filter","@@"&amp;H289)</t>
  </si>
  <si>
    <t>=I289*D289</t>
  </si>
  <si>
    <t>=E292</t>
  </si>
  <si>
    <t>=J292</t>
  </si>
  <si>
    <t>="C100052"</t>
  </si>
  <si>
    <t>=NL("First","Item","Description","No.",E292,"Location Filter",$E$12)</t>
  </si>
  <si>
    <t>=NL("First","Item","Base Unit of Measure","No.",E292)</t>
  </si>
  <si>
    <t>=NL("First","Item","68 Inventory","No.",E292)</t>
  </si>
  <si>
    <t>=NL("First","Item","Unit Cost","No.",E292)</t>
  </si>
  <si>
    <t>=SUBTOTAL(9,K293:K295)</t>
  </si>
  <si>
    <t>=C292</t>
  </si>
  <si>
    <t>=D292</t>
  </si>
  <si>
    <t>=NL("Rows","Item Ledger Entry","Location Code","Item No.",C293,"Location Code",$F$6)</t>
  </si>
  <si>
    <t>=NL("First","Item","68 Inventory","No.",C293,"Location Filter","@@"&amp;H293)</t>
  </si>
  <si>
    <t>=I293*D293</t>
  </si>
  <si>
    <t>=C293</t>
  </si>
  <si>
    <t>=D293</t>
  </si>
  <si>
    <t>=NL("First","Item","68 Inventory","No.",C294,"Location Filter","@@"&amp;H294)</t>
  </si>
  <si>
    <t>=I294*D294</t>
  </si>
  <si>
    <t>=E297</t>
  </si>
  <si>
    <t>=J297</t>
  </si>
  <si>
    <t>="C100053"</t>
  </si>
  <si>
    <t>=NL("First","Item","Description","No.",E297,"Location Filter",$E$12)</t>
  </si>
  <si>
    <t>=NL("First","Item","Base Unit of Measure","No.",E297)</t>
  </si>
  <si>
    <t>=NL("First","Item","68 Inventory","No.",E297)</t>
  </si>
  <si>
    <t>=NL("First","Item","Unit Cost","No.",E297)</t>
  </si>
  <si>
    <t>=SUBTOTAL(9,K298:K300)</t>
  </si>
  <si>
    <t>=C297</t>
  </si>
  <si>
    <t>=D297</t>
  </si>
  <si>
    <t>=NL("Rows","Item Ledger Entry","Location Code","Item No.",C298,"Location Code",$F$6)</t>
  </si>
  <si>
    <t>=NL("First","Item","68 Inventory","No.",C298,"Location Filter","@@"&amp;H298)</t>
  </si>
  <si>
    <t>=I298*D298</t>
  </si>
  <si>
    <t>=C298</t>
  </si>
  <si>
    <t>=D298</t>
  </si>
  <si>
    <t>=NL("First","Item","68 Inventory","No.",C299,"Location Filter","@@"&amp;H299)</t>
  </si>
  <si>
    <t>=I299*D299</t>
  </si>
  <si>
    <t>=E302</t>
  </si>
  <si>
    <t>=J302</t>
  </si>
  <si>
    <t>="C100054"</t>
  </si>
  <si>
    <t>=NL("First","Item","Description","No.",E302,"Location Filter",$E$12)</t>
  </si>
  <si>
    <t>=NL("First","Item","Base Unit of Measure","No.",E302)</t>
  </si>
  <si>
    <t>=NL("First","Item","68 Inventory","No.",E302)</t>
  </si>
  <si>
    <t>=NL("First","Item","Unit Cost","No.",E302)</t>
  </si>
  <si>
    <t>=SUBTOTAL(9,K303:K305)</t>
  </si>
  <si>
    <t>=C302</t>
  </si>
  <si>
    <t>=D302</t>
  </si>
  <si>
    <t>=NL("Rows","Item Ledger Entry","Location Code","Item No.",C303,"Location Code",$F$6)</t>
  </si>
  <si>
    <t>=NL("First","Item","68 Inventory","No.",C303,"Location Filter","@@"&amp;H303)</t>
  </si>
  <si>
    <t>=I303*D303</t>
  </si>
  <si>
    <t>=C303</t>
  </si>
  <si>
    <t>=D303</t>
  </si>
  <si>
    <t>=NL("First","Item","68 Inventory","No.",C304,"Location Filter","@@"&amp;H304)</t>
  </si>
  <si>
    <t>=I304*D304</t>
  </si>
  <si>
    <t>=E307</t>
  </si>
  <si>
    <t>=J307</t>
  </si>
  <si>
    <t>="C100055"</t>
  </si>
  <si>
    <t>=NL("First","Item","Description","No.",E307,"Location Filter",$E$12)</t>
  </si>
  <si>
    <t>=NL("First","Item","Base Unit of Measure","No.",E307)</t>
  </si>
  <si>
    <t>=NL("First","Item","68 Inventory","No.",E307)</t>
  </si>
  <si>
    <t>=NL("First","Item","Unit Cost","No.",E307)</t>
  </si>
  <si>
    <t>=SUBTOTAL(9,K308:K310)</t>
  </si>
  <si>
    <t>=NL("Rows","Item Ledger Entry","Location Code","Item No.",C308,"Location Code",$F$6)</t>
  </si>
  <si>
    <t>=C308</t>
  </si>
  <si>
    <t>=D308</t>
  </si>
  <si>
    <t>=NL("First","Item","68 Inventory","No.",C309,"Location Filter","@@"&amp;H309)</t>
  </si>
  <si>
    <t>=I309*D309</t>
  </si>
  <si>
    <t>=E312</t>
  </si>
  <si>
    <t>=J312</t>
  </si>
  <si>
    <t>="C100056"</t>
  </si>
  <si>
    <t>=NL("First","Item","Description","No.",E312,"Location Filter",$E$12)</t>
  </si>
  <si>
    <t>=NL("First","Item","Base Unit of Measure","No.",E312)</t>
  </si>
  <si>
    <t>=NL("First","Item","68 Inventory","No.",E312)</t>
  </si>
  <si>
    <t>=NL("First","Item","Unit Cost","No.",E312)</t>
  </si>
  <si>
    <t>=NL("Rows","Item Ledger Entry","Location Code","Item No.",C313,"Location Code",$F$6)</t>
  </si>
  <si>
    <t>=C313</t>
  </si>
  <si>
    <t>=D313</t>
  </si>
  <si>
    <t>=NL("First","Item","68 Inventory","No.",C314,"Location Filter","@@"&amp;H314)</t>
  </si>
  <si>
    <t>=I314*D314</t>
  </si>
  <si>
    <t>="C100061"</t>
  </si>
  <si>
    <t>=C322</t>
  </si>
  <si>
    <t>=D322</t>
  </si>
  <si>
    <t>=NL("First","Item","68 Inventory","No.",C323,"Location Filter","@@"&amp;H323)</t>
  </si>
  <si>
    <t>=I323*D323</t>
  </si>
  <si>
    <t>="C100062"</t>
  </si>
  <si>
    <t>=C327</t>
  </si>
  <si>
    <t>=D327</t>
  </si>
  <si>
    <t>=NL("First","Item","68 Inventory","No.",C328,"Location Filter","@@"&amp;H328)</t>
  </si>
  <si>
    <t>=I328*D328</t>
  </si>
  <si>
    <t>="C100063"</t>
  </si>
  <si>
    <t>=NL("First","Item","68 Inventory","No.",C334,"Location Filter","@@"&amp;H334)</t>
  </si>
  <si>
    <t>=I334*D334</t>
  </si>
  <si>
    <t>="C100066"</t>
  </si>
  <si>
    <t>=C342</t>
  </si>
  <si>
    <t>=D342</t>
  </si>
  <si>
    <t>=NL("First","Item","68 Inventory","No.",C343,"Location Filter","@@"&amp;H343)</t>
  </si>
  <si>
    <t>=I343*D343</t>
  </si>
  <si>
    <t>=C343</t>
  </si>
  <si>
    <t>=D343</t>
  </si>
  <si>
    <t>=NL("First","Item","68 Inventory","No.",C344,"Location Filter","@@"&amp;H344)</t>
  </si>
  <si>
    <t>=I344*D344</t>
  </si>
  <si>
    <t>=E347</t>
  </si>
  <si>
    <t>=J347</t>
  </si>
  <si>
    <t>="C100067"</t>
  </si>
  <si>
    <t>=NL("First","Item","Description","No.",E347,"Location Filter",$E$12)</t>
  </si>
  <si>
    <t>=NL("First","Item","Base Unit of Measure","No.",E347)</t>
  </si>
  <si>
    <t>=NL("First","Item","68 Inventory","No.",E347)</t>
  </si>
  <si>
    <t>=NL("First","Item","Unit Cost","No.",E347)</t>
  </si>
  <si>
    <t>=C347</t>
  </si>
  <si>
    <t>=D347</t>
  </si>
  <si>
    <t>=NL("Rows","Item Ledger Entry","Location Code","Item No.",C348,"Location Code",$F$6)</t>
  </si>
  <si>
    <t>=NL("First","Item","68 Inventory","No.",C348,"Location Filter","@@"&amp;H348)</t>
  </si>
  <si>
    <t>=I348*D348</t>
  </si>
  <si>
    <t>="E100001"</t>
  </si>
  <si>
    <t>=C357</t>
  </si>
  <si>
    <t>=D357</t>
  </si>
  <si>
    <t>=NL("First","Item","68 Inventory","No.",C358,"Location Filter","@@"&amp;H358)</t>
  </si>
  <si>
    <t>=I358*D358</t>
  </si>
  <si>
    <t>="E100002"</t>
  </si>
  <si>
    <t>="E100003"</t>
  </si>
  <si>
    <t>="E100004"</t>
  </si>
  <si>
    <t>=NL("First","Item","68 Inventory","No.",C378,"Location Filter","@@"&amp;H378)</t>
  </si>
  <si>
    <t>=I378*D378</t>
  </si>
  <si>
    <t>=C378</t>
  </si>
  <si>
    <t>=D378</t>
  </si>
  <si>
    <t>=NL("First","Item","68 Inventory","No.",C379,"Location Filter","@@"&amp;H379)</t>
  </si>
  <si>
    <t>=I379*D379</t>
  </si>
  <si>
    <t>=E382</t>
  </si>
  <si>
    <t>=J382</t>
  </si>
  <si>
    <t>="E100005"</t>
  </si>
  <si>
    <t>=NL("First","Item","Description","No.",E382,"Location Filter",$E$12)</t>
  </si>
  <si>
    <t>=NL("First","Item","Base Unit of Measure","No.",E382)</t>
  </si>
  <si>
    <t>=NL("First","Item","68 Inventory","No.",E382)</t>
  </si>
  <si>
    <t>=NL("First","Item","Unit Cost","No.",E382)</t>
  </si>
  <si>
    <t>=C382</t>
  </si>
  <si>
    <t>=D382</t>
  </si>
  <si>
    <t>=NL("Rows","Item Ledger Entry","Location Code","Item No.",C383,"Location Code",$F$6)</t>
  </si>
  <si>
    <t>=NL("First","Item","68 Inventory","No.",C383,"Location Filter","@@"&amp;H383)</t>
  </si>
  <si>
    <t>=I383*D383</t>
  </si>
  <si>
    <t>=C383</t>
  </si>
  <si>
    <t>=D383</t>
  </si>
  <si>
    <t>=NL("First","Item","68 Inventory","No.",C384,"Location Filter","@@"&amp;H384)</t>
  </si>
  <si>
    <t>=I384*D384</t>
  </si>
  <si>
    <t>="E100006"</t>
  </si>
  <si>
    <t>=C392</t>
  </si>
  <si>
    <t>=D392</t>
  </si>
  <si>
    <t>=NL("First","Item","68 Inventory","No.",C393,"Location Filter","@@"&amp;H393)</t>
  </si>
  <si>
    <t>=I393*D393</t>
  </si>
  <si>
    <t>="E100007"</t>
  </si>
  <si>
    <t>=C397</t>
  </si>
  <si>
    <t>=D397</t>
  </si>
  <si>
    <t>=NL("First","Item","68 Inventory","No.",C398,"Location Filter","@@"&amp;H398)</t>
  </si>
  <si>
    <t>=I398*D398</t>
  </si>
  <si>
    <t>=C398</t>
  </si>
  <si>
    <t>=D398</t>
  </si>
  <si>
    <t>=NL("First","Item","68 Inventory","No.",C399,"Location Filter","@@"&amp;H399)</t>
  </si>
  <si>
    <t>=I399*D399</t>
  </si>
  <si>
    <t>="E100008"</t>
  </si>
  <si>
    <t>=C403</t>
  </si>
  <si>
    <t>=D403</t>
  </si>
  <si>
    <t>=NL("First","Item","68 Inventory","No.",C404,"Location Filter","@@"&amp;H404)</t>
  </si>
  <si>
    <t>=I404*D404</t>
  </si>
  <si>
    <t>="E100009"</t>
  </si>
  <si>
    <t>=C412</t>
  </si>
  <si>
    <t>=D412</t>
  </si>
  <si>
    <t>=NL("First","Item","68 Inventory","No.",C413,"Location Filter","@@"&amp;H413)</t>
  </si>
  <si>
    <t>=I413*D413</t>
  </si>
  <si>
    <t>=C413</t>
  </si>
  <si>
    <t>=D413</t>
  </si>
  <si>
    <t>=NL("First","Item","68 Inventory","No.",C414,"Location Filter","@@"&amp;H414)</t>
  </si>
  <si>
    <t>=I414*D414</t>
  </si>
  <si>
    <t>=E417</t>
  </si>
  <si>
    <t>=J417</t>
  </si>
  <si>
    <t>="E100010"</t>
  </si>
  <si>
    <t>=NL("First","Item","Description","No.",E417,"Location Filter",$E$12)</t>
  </si>
  <si>
    <t>=NL("First","Item","Base Unit of Measure","No.",E417)</t>
  </si>
  <si>
    <t>=NL("First","Item","68 Inventory","No.",E417)</t>
  </si>
  <si>
    <t>=NL("First","Item","Unit Cost","No.",E417)</t>
  </si>
  <si>
    <t>=C417</t>
  </si>
  <si>
    <t>=D417</t>
  </si>
  <si>
    <t>=NL("Rows","Item Ledger Entry","Location Code","Item No.",C418,"Location Code",$F$6)</t>
  </si>
  <si>
    <t>=NL("First","Item","68 Inventory","No.",C418,"Location Filter","@@"&amp;H418)</t>
  </si>
  <si>
    <t>=I418*D418</t>
  </si>
  <si>
    <t>=C418</t>
  </si>
  <si>
    <t>=D418</t>
  </si>
  <si>
    <t>=NL("First","Item","68 Inventory","No.",C419,"Location Filter","@@"&amp;H419)</t>
  </si>
  <si>
    <t>=I419*D419</t>
  </si>
  <si>
    <t>="E100011"</t>
  </si>
  <si>
    <t>=C427</t>
  </si>
  <si>
    <t>=D427</t>
  </si>
  <si>
    <t>=NL("First","Item","68 Inventory","No.",C428,"Location Filter","@@"&amp;H428)</t>
  </si>
  <si>
    <t>=I428*D428</t>
  </si>
  <si>
    <t>="E100012"</t>
  </si>
  <si>
    <t>=C432</t>
  </si>
  <si>
    <t>=D432</t>
  </si>
  <si>
    <t>=NL("First","Item","68 Inventory","No.",C433,"Location Filter","@@"&amp;H433)</t>
  </si>
  <si>
    <t>=I433*D433</t>
  </si>
  <si>
    <t>=C433</t>
  </si>
  <si>
    <t>=D433</t>
  </si>
  <si>
    <t>=NL("First","Item","68 Inventory","No.",C434,"Location Filter","@@"&amp;H434)</t>
  </si>
  <si>
    <t>=I434*D434</t>
  </si>
  <si>
    <t>="E100013"</t>
  </si>
  <si>
    <t>=C438</t>
  </si>
  <si>
    <t>=D438</t>
  </si>
  <si>
    <t>=NL("First","Item","68 Inventory","No.",C439,"Location Filter","@@"&amp;H439)</t>
  </si>
  <si>
    <t>=I439*D439</t>
  </si>
  <si>
    <t>="E100014"</t>
  </si>
  <si>
    <t>=C447</t>
  </si>
  <si>
    <t>=D447</t>
  </si>
  <si>
    <t>=NL("First","Item","68 Inventory","No.",C448,"Location Filter","@@"&amp;H448)</t>
  </si>
  <si>
    <t>=I448*D448</t>
  </si>
  <si>
    <t>=C448</t>
  </si>
  <si>
    <t>=D448</t>
  </si>
  <si>
    <t>=NL("First","Item","68 Inventory","No.",C449,"Location Filter","@@"&amp;H449)</t>
  </si>
  <si>
    <t>=I449*D449</t>
  </si>
  <si>
    <t>=E452</t>
  </si>
  <si>
    <t>=J452</t>
  </si>
  <si>
    <t>="E100015"</t>
  </si>
  <si>
    <t>=NL("First","Item","Description","No.",E452,"Location Filter",$E$12)</t>
  </si>
  <si>
    <t>=NL("First","Item","Base Unit of Measure","No.",E452)</t>
  </si>
  <si>
    <t>=NL("First","Item","68 Inventory","No.",E452)</t>
  </si>
  <si>
    <t>=NL("First","Item","Unit Cost","No.",E452)</t>
  </si>
  <si>
    <t>=C452</t>
  </si>
  <si>
    <t>=D452</t>
  </si>
  <si>
    <t>=NL("Rows","Item Ledger Entry","Location Code","Item No.",C453,"Location Code",$F$6)</t>
  </si>
  <si>
    <t>=NL("First","Item","68 Inventory","No.",C453,"Location Filter","@@"&amp;H453)</t>
  </si>
  <si>
    <t>=I453*D453</t>
  </si>
  <si>
    <t>=C453</t>
  </si>
  <si>
    <t>=D453</t>
  </si>
  <si>
    <t>=NL("First","Item","68 Inventory","No.",C454,"Location Filter","@@"&amp;H454)</t>
  </si>
  <si>
    <t>=I454*D454</t>
  </si>
  <si>
    <t>="E100016"</t>
  </si>
  <si>
    <t>=C462</t>
  </si>
  <si>
    <t>=D462</t>
  </si>
  <si>
    <t>=NL("First","Item","68 Inventory","No.",C463,"Location Filter","@@"&amp;H463)</t>
  </si>
  <si>
    <t>=I463*D463</t>
  </si>
  <si>
    <t>="E100017"</t>
  </si>
  <si>
    <t>=C467</t>
  </si>
  <si>
    <t>=D467</t>
  </si>
  <si>
    <t>=NL("First","Item","68 Inventory","No.",C468,"Location Filter","@@"&amp;H468)</t>
  </si>
  <si>
    <t>=I468*D468</t>
  </si>
  <si>
    <t>=C468</t>
  </si>
  <si>
    <t>=D468</t>
  </si>
  <si>
    <t>=NL("First","Item","68 Inventory","No.",C469,"Location Filter","@@"&amp;H469)</t>
  </si>
  <si>
    <t>=I469*D469</t>
  </si>
  <si>
    <t>="E100018"</t>
  </si>
  <si>
    <t>=C473</t>
  </si>
  <si>
    <t>=D473</t>
  </si>
  <si>
    <t>=NL("First","Item","68 Inventory","No.",C474,"Location Filter","@@"&amp;H474)</t>
  </si>
  <si>
    <t>=I474*D474</t>
  </si>
  <si>
    <t>="E100019"</t>
  </si>
  <si>
    <t>=C482</t>
  </si>
  <si>
    <t>=D482</t>
  </si>
  <si>
    <t>=NL("First","Item","68 Inventory","No.",C483,"Location Filter","@@"&amp;H483)</t>
  </si>
  <si>
    <t>=I483*D483</t>
  </si>
  <si>
    <t>=C483</t>
  </si>
  <si>
    <t>=D483</t>
  </si>
  <si>
    <t>=NL("First","Item","68 Inventory","No.",C484,"Location Filter","@@"&amp;H484)</t>
  </si>
  <si>
    <t>=I484*D484</t>
  </si>
  <si>
    <t>=E487</t>
  </si>
  <si>
    <t>=J487</t>
  </si>
  <si>
    <t>="E100020"</t>
  </si>
  <si>
    <t>=NL("First","Item","Description","No.",E487,"Location Filter",$E$12)</t>
  </si>
  <si>
    <t>=NL("First","Item","Base Unit of Measure","No.",E487)</t>
  </si>
  <si>
    <t>=NL("First","Item","68 Inventory","No.",E487)</t>
  </si>
  <si>
    <t>=NL("First","Item","Unit Cost","No.",E487)</t>
  </si>
  <si>
    <t>=SUBTOTAL(9,K488:K490)</t>
  </si>
  <si>
    <t>=C487</t>
  </si>
  <si>
    <t>=D487</t>
  </si>
  <si>
    <t>=NL("Rows","Item Ledger Entry","Location Code","Item No.",C488,"Location Code",$F$6)</t>
  </si>
  <si>
    <t>=NL("First","Item","68 Inventory","No.",C488,"Location Filter","@@"&amp;H488)</t>
  </si>
  <si>
    <t>=I488*D488</t>
  </si>
  <si>
    <t>=C488</t>
  </si>
  <si>
    <t>=D488</t>
  </si>
  <si>
    <t>=NL("First","Item","68 Inventory","No.",C489,"Location Filter","@@"&amp;H489)</t>
  </si>
  <si>
    <t>=I489*D489</t>
  </si>
  <si>
    <t>=E492</t>
  </si>
  <si>
    <t>=J492</t>
  </si>
  <si>
    <t>="E100021"</t>
  </si>
  <si>
    <t>=NL("First","Item","Description","No.",E492,"Location Filter",$E$12)</t>
  </si>
  <si>
    <t>=NL("First","Item","Base Unit of Measure","No.",E492)</t>
  </si>
  <si>
    <t>=NL("First","Item","68 Inventory","No.",E492)</t>
  </si>
  <si>
    <t>=NL("First","Item","Unit Cost","No.",E492)</t>
  </si>
  <si>
    <t>=C492</t>
  </si>
  <si>
    <t>=D492</t>
  </si>
  <si>
    <t>=NL("Rows","Item Ledger Entry","Location Code","Item No.",C493,"Location Code",$F$6)</t>
  </si>
  <si>
    <t>=NL("First","Item","68 Inventory","No.",C493,"Location Filter","@@"&amp;H493)</t>
  </si>
  <si>
    <t>=I493*D493</t>
  </si>
  <si>
    <t>=C493</t>
  </si>
  <si>
    <t>=D493</t>
  </si>
  <si>
    <t>=NL("First","Item","68 Inventory","No.",C494,"Location Filter","@@"&amp;H494)</t>
  </si>
  <si>
    <t>=I494*D494</t>
  </si>
  <si>
    <t>="E100022"</t>
  </si>
  <si>
    <t>=C502</t>
  </si>
  <si>
    <t>=D502</t>
  </si>
  <si>
    <t>=NL("First","Item","68 Inventory","No.",C503,"Location Filter","@@"&amp;H503)</t>
  </si>
  <si>
    <t>=I503*D503</t>
  </si>
  <si>
    <t>="E100023"</t>
  </si>
  <si>
    <t>=C507</t>
  </si>
  <si>
    <t>=D507</t>
  </si>
  <si>
    <t>=NL("First","Item","68 Inventory","No.",C508,"Location Filter","@@"&amp;H508)</t>
  </si>
  <si>
    <t>=I508*D508</t>
  </si>
  <si>
    <t>=C508</t>
  </si>
  <si>
    <t>=D508</t>
  </si>
  <si>
    <t>=NL("First","Item","68 Inventory","No.",C509,"Location Filter","@@"&amp;H509)</t>
  </si>
  <si>
    <t>=I509*D509</t>
  </si>
  <si>
    <t>="E100024"</t>
  </si>
  <si>
    <t>=C513</t>
  </si>
  <si>
    <t>=D513</t>
  </si>
  <si>
    <t>=NL("First","Item","68 Inventory","No.",C514,"Location Filter","@@"&amp;H514)</t>
  </si>
  <si>
    <t>=I514*D514</t>
  </si>
  <si>
    <t>="E100025"</t>
  </si>
  <si>
    <t>=C522</t>
  </si>
  <si>
    <t>=D522</t>
  </si>
  <si>
    <t>=NL("First","Item","68 Inventory","No.",C523,"Location Filter","@@"&amp;H523)</t>
  </si>
  <si>
    <t>=I523*D523</t>
  </si>
  <si>
    <t>=C523</t>
  </si>
  <si>
    <t>=D523</t>
  </si>
  <si>
    <t>=NL("First","Item","68 Inventory","No.",C524,"Location Filter","@@"&amp;H524)</t>
  </si>
  <si>
    <t>=I524*D524</t>
  </si>
  <si>
    <t>=E527</t>
  </si>
  <si>
    <t>=J527</t>
  </si>
  <si>
    <t>="E100026"</t>
  </si>
  <si>
    <t>=NL("First","Item","Description","No.",E527,"Location Filter",$E$12)</t>
  </si>
  <si>
    <t>=NL("First","Item","Base Unit of Measure","No.",E527)</t>
  </si>
  <si>
    <t>=NL("First","Item","68 Inventory","No.",E527)</t>
  </si>
  <si>
    <t>=NL("First","Item","Unit Cost","No.",E527)</t>
  </si>
  <si>
    <t>=C527</t>
  </si>
  <si>
    <t>=D527</t>
  </si>
  <si>
    <t>=NL("Rows","Item Ledger Entry","Location Code","Item No.",C528,"Location Code",$F$6)</t>
  </si>
  <si>
    <t>=NL("First","Item","68 Inventory","No.",C528,"Location Filter","@@"&amp;H528)</t>
  </si>
  <si>
    <t>=I528*D528</t>
  </si>
  <si>
    <t>=C528</t>
  </si>
  <si>
    <t>=D528</t>
  </si>
  <si>
    <t>=NL("First","Item","68 Inventory","No.",C529,"Location Filter","@@"&amp;H529)</t>
  </si>
  <si>
    <t>=I529*D529</t>
  </si>
  <si>
    <t>="E100027"</t>
  </si>
  <si>
    <t>=C537</t>
  </si>
  <si>
    <t>=D537</t>
  </si>
  <si>
    <t>=NL("First","Item","68 Inventory","No.",C538,"Location Filter","@@"&amp;H538)</t>
  </si>
  <si>
    <t>=I538*D538</t>
  </si>
  <si>
    <t>="E100028"</t>
  </si>
  <si>
    <t>=C542</t>
  </si>
  <si>
    <t>=D542</t>
  </si>
  <si>
    <t>=NL("First","Item","68 Inventory","No.",C543,"Location Filter","@@"&amp;H543)</t>
  </si>
  <si>
    <t>=I543*D543</t>
  </si>
  <si>
    <t>=C543</t>
  </si>
  <si>
    <t>=D543</t>
  </si>
  <si>
    <t>=NL("First","Item","68 Inventory","No.",C544,"Location Filter","@@"&amp;H544)</t>
  </si>
  <si>
    <t>=I544*D544</t>
  </si>
  <si>
    <t>="E100029"</t>
  </si>
  <si>
    <t>=C548</t>
  </si>
  <si>
    <t>=D548</t>
  </si>
  <si>
    <t>=NL("First","Item","68 Inventory","No.",C549,"Location Filter","@@"&amp;H549)</t>
  </si>
  <si>
    <t>=I549*D549</t>
  </si>
  <si>
    <t>="E100030"</t>
  </si>
  <si>
    <t>=C557</t>
  </si>
  <si>
    <t>=D557</t>
  </si>
  <si>
    <t>=NL("First","Item","68 Inventory","No.",C558,"Location Filter","@@"&amp;H558)</t>
  </si>
  <si>
    <t>=I558*D558</t>
  </si>
  <si>
    <t>=C558</t>
  </si>
  <si>
    <t>=D558</t>
  </si>
  <si>
    <t>=NL("First","Item","68 Inventory","No.",C559,"Location Filter","@@"&amp;H559)</t>
  </si>
  <si>
    <t>=I559*D559</t>
  </si>
  <si>
    <t>=E562</t>
  </si>
  <si>
    <t>=J562</t>
  </si>
  <si>
    <t>="E100031"</t>
  </si>
  <si>
    <t>=NL("First","Item","Description","No.",E562,"Location Filter",$E$12)</t>
  </si>
  <si>
    <t>=NL("First","Item","Base Unit of Measure","No.",E562)</t>
  </si>
  <si>
    <t>=NL("First","Item","68 Inventory","No.",E562)</t>
  </si>
  <si>
    <t>=NL("First","Item","Unit Cost","No.",E562)</t>
  </si>
  <si>
    <t>=C562</t>
  </si>
  <si>
    <t>=D562</t>
  </si>
  <si>
    <t>=NL("Rows","Item Ledger Entry","Location Code","Item No.",C563,"Location Code",$F$6)</t>
  </si>
  <si>
    <t>=NL("First","Item","68 Inventory","No.",C563,"Location Filter","@@"&amp;H563)</t>
  </si>
  <si>
    <t>=I563*D563</t>
  </si>
  <si>
    <t>=C563</t>
  </si>
  <si>
    <t>=D563</t>
  </si>
  <si>
    <t>=NL("First","Item","68 Inventory","No.",C564,"Location Filter","@@"&amp;H564)</t>
  </si>
  <si>
    <t>=I564*D564</t>
  </si>
  <si>
    <t>="E100032"</t>
  </si>
  <si>
    <t>=C572</t>
  </si>
  <si>
    <t>=D572</t>
  </si>
  <si>
    <t>=NL("First","Item","68 Inventory","No.",C573,"Location Filter","@@"&amp;H573)</t>
  </si>
  <si>
    <t>=I573*D573</t>
  </si>
  <si>
    <t>="E100033"</t>
  </si>
  <si>
    <t>=C577</t>
  </si>
  <si>
    <t>=D577</t>
  </si>
  <si>
    <t>=NL("First","Item","68 Inventory","No.",C578,"Location Filter","@@"&amp;H578)</t>
  </si>
  <si>
    <t>=I578*D578</t>
  </si>
  <si>
    <t>=C578</t>
  </si>
  <si>
    <t>=D578</t>
  </si>
  <si>
    <t>=NL("First","Item","68 Inventory","No.",C579,"Location Filter","@@"&amp;H579)</t>
  </si>
  <si>
    <t>=I579*D579</t>
  </si>
  <si>
    <t>="E100034"</t>
  </si>
  <si>
    <t>=C583</t>
  </si>
  <si>
    <t>=D583</t>
  </si>
  <si>
    <t>=NL("First","Item","68 Inventory","No.",C584,"Location Filter","@@"&amp;H584)</t>
  </si>
  <si>
    <t>=I584*D584</t>
  </si>
  <si>
    <t>="E100035"</t>
  </si>
  <si>
    <t>=C592</t>
  </si>
  <si>
    <t>=D592</t>
  </si>
  <si>
    <t>=NL("First","Item","68 Inventory","No.",C593,"Location Filter","@@"&amp;H593)</t>
  </si>
  <si>
    <t>=I593*D593</t>
  </si>
  <si>
    <t>=C593</t>
  </si>
  <si>
    <t>=D593</t>
  </si>
  <si>
    <t>=NL("First","Item","68 Inventory","No.",C594,"Location Filter","@@"&amp;H594)</t>
  </si>
  <si>
    <t>=I594*D594</t>
  </si>
  <si>
    <t>=E597</t>
  </si>
  <si>
    <t>=J597</t>
  </si>
  <si>
    <t>="E100038"</t>
  </si>
  <si>
    <t>=NL("First","Item","Description","No.",E597,"Location Filter",$E$12)</t>
  </si>
  <si>
    <t>=NL("First","Item","Base Unit of Measure","No.",E597)</t>
  </si>
  <si>
    <t>=NL("First","Item","68 Inventory","No.",E597)</t>
  </si>
  <si>
    <t>=NL("First","Item","Unit Cost","No.",E597)</t>
  </si>
  <si>
    <t>=C597</t>
  </si>
  <si>
    <t>=D597</t>
  </si>
  <si>
    <t>=NL("Rows","Item Ledger Entry","Location Code","Item No.",C598,"Location Code",$F$6)</t>
  </si>
  <si>
    <t>=NL("First","Item","68 Inventory","No.",C598,"Location Filter","@@"&amp;H598)</t>
  </si>
  <si>
    <t>=I598*D598</t>
  </si>
  <si>
    <t>=C598</t>
  </si>
  <si>
    <t>=D598</t>
  </si>
  <si>
    <t>=NL("First","Item","68 Inventory","No.",C599,"Location Filter","@@"&amp;H599)</t>
  </si>
  <si>
    <t>=I599*D599</t>
  </si>
  <si>
    <t>="E100039"</t>
  </si>
  <si>
    <t>=C607</t>
  </si>
  <si>
    <t>=D607</t>
  </si>
  <si>
    <t>=NL("First","Item","68 Inventory","No.",C608,"Location Filter","@@"&amp;H608)</t>
  </si>
  <si>
    <t>=I608*D608</t>
  </si>
  <si>
    <t>="E100040"</t>
  </si>
  <si>
    <t>=C612</t>
  </si>
  <si>
    <t>=D612</t>
  </si>
  <si>
    <t>=NL("First","Item","68 Inventory","No.",C613,"Location Filter","@@"&amp;H613)</t>
  </si>
  <si>
    <t>=I613*D613</t>
  </si>
  <si>
    <t>=C613</t>
  </si>
  <si>
    <t>=D613</t>
  </si>
  <si>
    <t>=NL("First","Item","68 Inventory","No.",C614,"Location Filter","@@"&amp;H614)</t>
  </si>
  <si>
    <t>=I614*D614</t>
  </si>
  <si>
    <t>="E100041"</t>
  </si>
  <si>
    <t>=C618</t>
  </si>
  <si>
    <t>=D618</t>
  </si>
  <si>
    <t>=NL("First","Item","68 Inventory","No.",C619,"Location Filter","@@"&amp;H619)</t>
  </si>
  <si>
    <t>=I619*D619</t>
  </si>
  <si>
    <t>="E100042"</t>
  </si>
  <si>
    <t>=C627</t>
  </si>
  <si>
    <t>=D627</t>
  </si>
  <si>
    <t>=NL("First","Item","68 Inventory","No.",C628,"Location Filter","@@"&amp;H628)</t>
  </si>
  <si>
    <t>=I628*D628</t>
  </si>
  <si>
    <t>=C628</t>
  </si>
  <si>
    <t>=D628</t>
  </si>
  <si>
    <t>=NL("First","Item","68 Inventory","No.",C629,"Location Filter","@@"&amp;H629)</t>
  </si>
  <si>
    <t>=I629*D629</t>
  </si>
  <si>
    <t>=E632</t>
  </si>
  <si>
    <t>=J632</t>
  </si>
  <si>
    <t>="E100043"</t>
  </si>
  <si>
    <t>=NL("First","Item","Description","No.",E632,"Location Filter",$E$12)</t>
  </si>
  <si>
    <t>=NL("First","Item","Base Unit of Measure","No.",E632)</t>
  </si>
  <si>
    <t>=NL("First","Item","68 Inventory","No.",E632)</t>
  </si>
  <si>
    <t>=NL("First","Item","Unit Cost","No.",E632)</t>
  </si>
  <si>
    <t>=C632</t>
  </si>
  <si>
    <t>=D632</t>
  </si>
  <si>
    <t>=NL("Rows","Item Ledger Entry","Location Code","Item No.",C633,"Location Code",$F$6)</t>
  </si>
  <si>
    <t>=NL("First","Item","68 Inventory","No.",C633,"Location Filter","@@"&amp;H633)</t>
  </si>
  <si>
    <t>=I633*D633</t>
  </si>
  <si>
    <t>=C633</t>
  </si>
  <si>
    <t>=D633</t>
  </si>
  <si>
    <t>=NL("First","Item","68 Inventory","No.",C634,"Location Filter","@@"&amp;H634)</t>
  </si>
  <si>
    <t>=I634*D634</t>
  </si>
  <si>
    <t>="E100044"</t>
  </si>
  <si>
    <t>=C642</t>
  </si>
  <si>
    <t>=D642</t>
  </si>
  <si>
    <t>=NL("First","Item","68 Inventory","No.",C643,"Location Filter","@@"&amp;H643)</t>
  </si>
  <si>
    <t>=I643*D643</t>
  </si>
  <si>
    <t>="E100045"</t>
  </si>
  <si>
    <t>=C647</t>
  </si>
  <si>
    <t>=D647</t>
  </si>
  <si>
    <t>=NL("First","Item","68 Inventory","No.",C648,"Location Filter","@@"&amp;H648)</t>
  </si>
  <si>
    <t>=I648*D648</t>
  </si>
  <si>
    <t>=C648</t>
  </si>
  <si>
    <t>=D648</t>
  </si>
  <si>
    <t>=NL("First","Item","68 Inventory","No.",C649,"Location Filter","@@"&amp;H649)</t>
  </si>
  <si>
    <t>=I649*D649</t>
  </si>
  <si>
    <t>="E100046"</t>
  </si>
  <si>
    <t>=C653</t>
  </si>
  <si>
    <t>=D653</t>
  </si>
  <si>
    <t>=NL("First","Item","68 Inventory","No.",C654,"Location Filter","@@"&amp;H654)</t>
  </si>
  <si>
    <t>=I654*D654</t>
  </si>
  <si>
    <t>="E100047"</t>
  </si>
  <si>
    <t>=C662</t>
  </si>
  <si>
    <t>=D662</t>
  </si>
  <si>
    <t>=NL("First","Item","68 Inventory","No.",C663,"Location Filter","@@"&amp;H663)</t>
  </si>
  <si>
    <t>=I663*D663</t>
  </si>
  <si>
    <t>=C663</t>
  </si>
  <si>
    <t>=D663</t>
  </si>
  <si>
    <t>=NL("First","Item","68 Inventory","No.",C664,"Location Filter","@@"&amp;H664)</t>
  </si>
  <si>
    <t>=I664*D664</t>
  </si>
  <si>
    <t>=E667</t>
  </si>
  <si>
    <t>=J667</t>
  </si>
  <si>
    <t>="S100001"</t>
  </si>
  <si>
    <t>=NL("First","Item","Description","No.",E667,"Location Filter",$E$12)</t>
  </si>
  <si>
    <t>=NL("First","Item","Base Unit of Measure","No.",E667)</t>
  </si>
  <si>
    <t>=NL("First","Item","68 Inventory","No.",E667)</t>
  </si>
  <si>
    <t>=NL("First","Item","Unit Cost","No.",E667)</t>
  </si>
  <si>
    <t>=C667</t>
  </si>
  <si>
    <t>=D667</t>
  </si>
  <si>
    <t>=NL("Rows","Item Ledger Entry","Location Code","Item No.",C668,"Location Code",$F$6)</t>
  </si>
  <si>
    <t>=NL("First","Item","68 Inventory","No.",C668,"Location Filter","@@"&amp;H668)</t>
  </si>
  <si>
    <t>=I668*D668</t>
  </si>
  <si>
    <t>=C668</t>
  </si>
  <si>
    <t>=D668</t>
  </si>
  <si>
    <t>=NL("First","Item","68 Inventory","No.",C669,"Location Filter","@@"&amp;H669)</t>
  </si>
  <si>
    <t>=I669*D669</t>
  </si>
  <si>
    <t>="S100002"</t>
  </si>
  <si>
    <t>=C677</t>
  </si>
  <si>
    <t>=D677</t>
  </si>
  <si>
    <t>=NL("First","Item","68 Inventory","No.",C678,"Location Filter","@@"&amp;H678)</t>
  </si>
  <si>
    <t>=I678*D678</t>
  </si>
  <si>
    <t>="S100003"</t>
  </si>
  <si>
    <t>=C682</t>
  </si>
  <si>
    <t>=D682</t>
  </si>
  <si>
    <t>=NL("First","Item","68 Inventory","No.",C683,"Location Filter","@@"&amp;H683)</t>
  </si>
  <si>
    <t>=I683*D683</t>
  </si>
  <si>
    <t>=C683</t>
  </si>
  <si>
    <t>=D683</t>
  </si>
  <si>
    <t>=NL("First","Item","68 Inventory","No.",C684,"Location Filter","@@"&amp;H684)</t>
  </si>
  <si>
    <t>=I684*D684</t>
  </si>
  <si>
    <t>="S100004"</t>
  </si>
  <si>
    <t>=C688</t>
  </si>
  <si>
    <t>=D688</t>
  </si>
  <si>
    <t>=NL("First","Item","68 Inventory","No.",C689,"Location Filter","@@"&amp;H689)</t>
  </si>
  <si>
    <t>=I689*D689</t>
  </si>
  <si>
    <t>="S100005"</t>
  </si>
  <si>
    <t>=C697</t>
  </si>
  <si>
    <t>=D697</t>
  </si>
  <si>
    <t>=NL("First","Item","68 Inventory","No.",C698,"Location Filter","@@"&amp;H698)</t>
  </si>
  <si>
    <t>=I698*D698</t>
  </si>
  <si>
    <t>=C698</t>
  </si>
  <si>
    <t>=D698</t>
  </si>
  <si>
    <t>=NL("First","Item","68 Inventory","No.",C699,"Location Filter","@@"&amp;H699)</t>
  </si>
  <si>
    <t>=I699*D699</t>
  </si>
  <si>
    <t>=E702</t>
  </si>
  <si>
    <t>=J702</t>
  </si>
  <si>
    <t>="S100006"</t>
  </si>
  <si>
    <t>=NL("First","Item","Description","No.",E702,"Location Filter",$E$12)</t>
  </si>
  <si>
    <t>=NL("First","Item","Base Unit of Measure","No.",E702)</t>
  </si>
  <si>
    <t>=NL("First","Item","68 Inventory","No.",E702)</t>
  </si>
  <si>
    <t>=NL("First","Item","Unit Cost","No.",E702)</t>
  </si>
  <si>
    <t>=C702</t>
  </si>
  <si>
    <t>=D702</t>
  </si>
  <si>
    <t>=NL("Rows","Item Ledger Entry","Location Code","Item No.",C703,"Location Code",$F$6)</t>
  </si>
  <si>
    <t>=NL("First","Item","68 Inventory","No.",C703,"Location Filter","@@"&amp;H703)</t>
  </si>
  <si>
    <t>=I703*D703</t>
  </si>
  <si>
    <t>=C703</t>
  </si>
  <si>
    <t>=D703</t>
  </si>
  <si>
    <t>=NL("First","Item","68 Inventory","No.",C704,"Location Filter","@@"&amp;H704)</t>
  </si>
  <si>
    <t>=I704*D704</t>
  </si>
  <si>
    <t>="S100007"</t>
  </si>
  <si>
    <t>="S100008"</t>
  </si>
  <si>
    <t>="S100009"</t>
  </si>
  <si>
    <t>="S100010"</t>
  </si>
  <si>
    <t>="S100011"</t>
  </si>
  <si>
    <t>="S100012"</t>
  </si>
  <si>
    <t>="S100013"</t>
  </si>
  <si>
    <t>="S100014"</t>
  </si>
  <si>
    <t>="S100015"</t>
  </si>
  <si>
    <t>="S100016"</t>
  </si>
  <si>
    <t>="S100017"</t>
  </si>
  <si>
    <t>="S100018"</t>
  </si>
  <si>
    <t>="S100019"</t>
  </si>
  <si>
    <t>="S100020"</t>
  </si>
  <si>
    <t>="S100021"</t>
  </si>
  <si>
    <t>="S100023"</t>
  </si>
  <si>
    <t>="S100024"</t>
  </si>
  <si>
    <t>="S100025"</t>
  </si>
  <si>
    <t>="S100026"</t>
  </si>
  <si>
    <t>Questions About This Report</t>
  </si>
  <si>
    <t>Click here to contact sample reports</t>
  </si>
  <si>
    <t>Click here for downloads</t>
  </si>
  <si>
    <t>Getting Help</t>
  </si>
  <si>
    <t>Auto+Hide+Values</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</si>
  <si>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</si>
  <si>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</si>
  <si>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</si>
  <si>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</si>
  <si>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</si>
  <si>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</si>
  <si>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</si>
  <si>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</si>
  <si>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</si>
  <si>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</si>
  <si>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</si>
  <si>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</si>
  <si>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</si>
  <si>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</si>
  <si>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</si>
  <si>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lists items with quantity on hand and the locations with those quantities.
Dates used in filtering must be formatted to the same format used in NAV.</t>
  </si>
  <si>
    <t>="AD-WHSE1..AD-WHSE2"</t>
  </si>
  <si>
    <t>Auto+Hide+Hidesheet+Formulas=Sheet2,Sheet3+FormulasOnly</t>
  </si>
  <si>
    <t>=Options!$D$4</t>
  </si>
  <si>
    <t>=Options!$D$5</t>
  </si>
  <si>
    <t>=Options!$D$6</t>
  </si>
  <si>
    <t>Auto+Hide+Values+Formulas=Sheet4,Sheet5+FormulasOnly</t>
  </si>
  <si>
    <t>Auto+Hide+Hidesheet+Formulas=Sheet6,Sheet2,Sheet3</t>
  </si>
  <si>
    <t>Auto+Hide+Hidesheet+Formulas=Sheet6,Sheet2,Sheet3+FormulasOnly</t>
  </si>
  <si>
    <t>Auto+Hide+Values+Formulas=Sheet7,Sheet4,Sheet5</t>
  </si>
  <si>
    <t>="AD-WHSE2"</t>
  </si>
  <si>
    <t>="C100002"</t>
  </si>
  <si>
    <t>=SUBTOTAL(9,K18:K20)</t>
  </si>
  <si>
    <t>=E22</t>
  </si>
  <si>
    <t>=J22</t>
  </si>
  <si>
    <t>=NL("First","Item","Description","No.",E22,"Location Filter",$E$12)</t>
  </si>
  <si>
    <t>=NL("First","Item","Base Unit of Measure","No.",E22)</t>
  </si>
  <si>
    <t>=NL("First","Item","68 Inventory","No.",E22)</t>
  </si>
  <si>
    <t>=NL("First","Item","Unit Cost","No.",E22)</t>
  </si>
  <si>
    <t>=SUBTOTAL(9,K23:K25)</t>
  </si>
  <si>
    <t>=C22</t>
  </si>
  <si>
    <t>=D22</t>
  </si>
  <si>
    <t>=NL("Rows","Item Ledger Entry","Location Code","Item No.",C23,"Location Code",$F$6)</t>
  </si>
  <si>
    <t>=NL("First","Item","68 Inventory","No.",C23,"Location Filter","@@"&amp;H23)</t>
  </si>
  <si>
    <t>=I23*D23</t>
  </si>
  <si>
    <t>=C23</t>
  </si>
  <si>
    <t>=D23</t>
  </si>
  <si>
    <t>=NL("First","Item","68 Inventory","No.",C24,"Location Filter","@@"&amp;H24)</t>
  </si>
  <si>
    <t>=I24*D24</t>
  </si>
  <si>
    <t>=E27</t>
  </si>
  <si>
    <t>=J27</t>
  </si>
  <si>
    <t>=NL("First","Item","Description","No.",E27,"Location Filter",$E$12)</t>
  </si>
  <si>
    <t>=NL("First","Item","Base Unit of Measure","No.",E27)</t>
  </si>
  <si>
    <t>=NL("First","Item","68 Inventory","No.",E27)</t>
  </si>
  <si>
    <t>=NL("First","Item","Unit Cost","No.",E27)</t>
  </si>
  <si>
    <t>=SUBTOTAL(9,K28:K30)</t>
  </si>
  <si>
    <t>=NL("Rows","Item Ledger Entry","Location Code","Item No.",C28,"Location Code",$F$6)</t>
  </si>
  <si>
    <t>=C28</t>
  </si>
  <si>
    <t>=D28</t>
  </si>
  <si>
    <t>=NL("First","Item","68 Inventory","No.",C29,"Location Filter","@@"&amp;H29)</t>
  </si>
  <si>
    <t>=I29*D29</t>
  </si>
  <si>
    <t>=E32</t>
  </si>
  <si>
    <t>=J32</t>
  </si>
  <si>
    <t>=NL("First","Item","Description","No.",E32,"Location Filter",$E$12)</t>
  </si>
  <si>
    <t>=NL("First","Item","Base Unit of Measure","No.",E32)</t>
  </si>
  <si>
    <t>=NL("First","Item","68 Inventory","No.",E32)</t>
  </si>
  <si>
    <t>=NL("First","Item","Unit Cost","No.",E32)</t>
  </si>
  <si>
    <t>=SUBTOTAL(9,K33:K35)</t>
  </si>
  <si>
    <t>=NL("Rows","Item Ledger Entry","Location Code","Item No.",C33,"Location Code",$F$6)</t>
  </si>
  <si>
    <t>=E37</t>
  </si>
  <si>
    <t>=J37</t>
  </si>
  <si>
    <t>=NL("First","Item","Description","No.",E37,"Location Filter",$E$12)</t>
  </si>
  <si>
    <t>=NL("First","Item","Base Unit of Measure","No.",E37)</t>
  </si>
  <si>
    <t>=NL("First","Item","68 Inventory","No.",E37)</t>
  </si>
  <si>
    <t>=NL("First","Item","Unit Cost","No.",E37)</t>
  </si>
  <si>
    <t>=SUBTOTAL(9,K38:K40)</t>
  </si>
  <si>
    <t>=C37</t>
  </si>
  <si>
    <t>=D37</t>
  </si>
  <si>
    <t>=NL("Rows","Item Ledger Entry","Location Code","Item No.",C38,"Location Code",$F$6)</t>
  </si>
  <si>
    <t>=NL("First","Item","68 Inventory","No.",C38,"Location Filter","@@"&amp;H38)</t>
  </si>
  <si>
    <t>=I38*D38</t>
  </si>
  <si>
    <t>=E42</t>
  </si>
  <si>
    <t>=J42</t>
  </si>
  <si>
    <t>=NL("First","Item","Description","No.",E42,"Location Filter",$E$12)</t>
  </si>
  <si>
    <t>=NL("First","Item","Base Unit of Measure","No.",E42)</t>
  </si>
  <si>
    <t>=NL("First","Item","68 Inventory","No.",E42)</t>
  </si>
  <si>
    <t>=NL("First","Item","Unit Cost","No.",E42)</t>
  </si>
  <si>
    <t>=SUBTOTAL(9,K43:K45)</t>
  </si>
  <si>
    <t>=C42</t>
  </si>
  <si>
    <t>=D42</t>
  </si>
  <si>
    <t>=NL("Rows","Item Ledger Entry","Location Code","Item No.",C43,"Location Code",$F$6)</t>
  </si>
  <si>
    <t>=NL("First","Item","68 Inventory","No.",C43,"Location Filter","@@"&amp;H43)</t>
  </si>
  <si>
    <t>=I43*D43</t>
  </si>
  <si>
    <t>=C43</t>
  </si>
  <si>
    <t>=D43</t>
  </si>
  <si>
    <t>=NL("First","Item","68 Inventory","No.",C44,"Location Filter","@@"&amp;H44)</t>
  </si>
  <si>
    <t>=I44*D44</t>
  </si>
  <si>
    <t>=E47</t>
  </si>
  <si>
    <t>=J47</t>
  </si>
  <si>
    <t>=NL("First","Item","Description","No.",E47,"Location Filter",$E$12)</t>
  </si>
  <si>
    <t>=NL("First","Item","Base Unit of Measure","No.",E47)</t>
  </si>
  <si>
    <t>=NL("First","Item","68 Inventory","No.",E47)</t>
  </si>
  <si>
    <t>=NL("First","Item","Unit Cost","No.",E47)</t>
  </si>
  <si>
    <t>=SUBTOTAL(9,K48:K50)</t>
  </si>
  <si>
    <t>=C47</t>
  </si>
  <si>
    <t>=D47</t>
  </si>
  <si>
    <t>=NL("Rows","Item Ledger Entry","Location Code","Item No.",C48,"Location Code",$F$6)</t>
  </si>
  <si>
    <t>=NL("First","Item","68 Inventory","No.",C48,"Location Filter","@@"&amp;H48)</t>
  </si>
  <si>
    <t>=I48*D48</t>
  </si>
  <si>
    <t>=C48</t>
  </si>
  <si>
    <t>=D48</t>
  </si>
  <si>
    <t>=NL("First","Item","68 Inventory","No.",C49,"Location Filter","@@"&amp;H49)</t>
  </si>
  <si>
    <t>=I49*D49</t>
  </si>
  <si>
    <t>=E52</t>
  </si>
  <si>
    <t>=J52</t>
  </si>
  <si>
    <t>=NL("First","Item","Description","No.",E52,"Location Filter",$E$12)</t>
  </si>
  <si>
    <t>=NL("First","Item","Base Unit of Measure","No.",E52)</t>
  </si>
  <si>
    <t>=NL("First","Item","68 Inventory","No.",E52)</t>
  </si>
  <si>
    <t>=NL("First","Item","Unit Cost","No.",E52)</t>
  </si>
  <si>
    <t>=SUBTOTAL(9,K53:K55)</t>
  </si>
  <si>
    <t>=C52</t>
  </si>
  <si>
    <t>=D52</t>
  </si>
  <si>
    <t>=NL("Rows","Item Ledger Entry","Location Code","Item No.",C53,"Location Code",$F$6)</t>
  </si>
  <si>
    <t>=NL("First","Item","68 Inventory","No.",C53,"Location Filter","@@"&amp;H53)</t>
  </si>
  <si>
    <t>=I53*D53</t>
  </si>
  <si>
    <t>=C53</t>
  </si>
  <si>
    <t>=D53</t>
  </si>
  <si>
    <t>=NL("First","Item","68 Inventory","No.",C54,"Location Filter","@@"&amp;H54)</t>
  </si>
  <si>
    <t>=I54*D54</t>
  </si>
  <si>
    <t>=E57</t>
  </si>
  <si>
    <t>=J57</t>
  </si>
  <si>
    <t>=NL("First","Item","Description","No.",E57,"Location Filter",$E$12)</t>
  </si>
  <si>
    <t>=NL("First","Item","Base Unit of Measure","No.",E57)</t>
  </si>
  <si>
    <t>=NL("First","Item","68 Inventory","No.",E57)</t>
  </si>
  <si>
    <t>=NL("First","Item","Unit Cost","No.",E57)</t>
  </si>
  <si>
    <t>=SUBTOTAL(9,K58:K60)</t>
  </si>
  <si>
    <t>=C57</t>
  </si>
  <si>
    <t>=D57</t>
  </si>
  <si>
    <t>=NL("Rows","Item Ledger Entry","Location Code","Item No.",C58,"Location Code",$F$6)</t>
  </si>
  <si>
    <t>=NL("First","Item","68 Inventory","No.",C58,"Location Filter","@@"&amp;H58)</t>
  </si>
  <si>
    <t>=I58*D58</t>
  </si>
  <si>
    <t>=C58</t>
  </si>
  <si>
    <t>=D58</t>
  </si>
  <si>
    <t>=NL("First","Item","68 Inventory","No.",C59,"Location Filter","@@"&amp;H59)</t>
  </si>
  <si>
    <t>=I59*D59</t>
  </si>
  <si>
    <t>=E62</t>
  </si>
  <si>
    <t>=J62</t>
  </si>
  <si>
    <t>=NL("First","Item","Description","No.",E62,"Location Filter",$E$12)</t>
  </si>
  <si>
    <t>=NL("First","Item","Base Unit of Measure","No.",E62)</t>
  </si>
  <si>
    <t>=NL("First","Item","68 Inventory","No.",E62)</t>
  </si>
  <si>
    <t>=NL("First","Item","Unit Cost","No.",E62)</t>
  </si>
  <si>
    <t>=SUBTOTAL(9,K63:K65)</t>
  </si>
  <si>
    <t>=C62</t>
  </si>
  <si>
    <t>=D62</t>
  </si>
  <si>
    <t>=NL("Rows","Item Ledger Entry","Location Code","Item No.",C63,"Location Code",$F$6)</t>
  </si>
  <si>
    <t>=NL("First","Item","68 Inventory","No.",C63,"Location Filter","@@"&amp;H63)</t>
  </si>
  <si>
    <t>=I63*D63</t>
  </si>
  <si>
    <t>=C63</t>
  </si>
  <si>
    <t>=D63</t>
  </si>
  <si>
    <t>=NL("First","Item","68 Inventory","No.",C64,"Location Filter","@@"&amp;H64)</t>
  </si>
  <si>
    <t>=I64*D64</t>
  </si>
  <si>
    <t>=E67</t>
  </si>
  <si>
    <t>=J67</t>
  </si>
  <si>
    <t>="C100012"</t>
  </si>
  <si>
    <t>=NL("First","Item","Description","No.",E67,"Location Filter",$E$12)</t>
  </si>
  <si>
    <t>=NL("First","Item","Base Unit of Measure","No.",E67)</t>
  </si>
  <si>
    <t>=NL("First","Item","68 Inventory","No.",E67)</t>
  </si>
  <si>
    <t>=NL("First","Item","Unit Cost","No.",E67)</t>
  </si>
  <si>
    <t>=SUBTOTAL(9,K68:K70)</t>
  </si>
  <si>
    <t>=C67</t>
  </si>
  <si>
    <t>=D67</t>
  </si>
  <si>
    <t>=NL("Rows","Item Ledger Entry","Location Code","Item No.",C68,"Location Code",$F$6)</t>
  </si>
  <si>
    <t>=NL("First","Item","68 Inventory","No.",C68,"Location Filter","@@"&amp;H68)</t>
  </si>
  <si>
    <t>=I68*D68</t>
  </si>
  <si>
    <t>=C68</t>
  </si>
  <si>
    <t>=D68</t>
  </si>
  <si>
    <t>=NL("First","Item","68 Inventory","No.",C69,"Location Filter","@@"&amp;H69)</t>
  </si>
  <si>
    <t>=I69*D69</t>
  </si>
  <si>
    <t>=E72</t>
  </si>
  <si>
    <t>=J72</t>
  </si>
  <si>
    <t>="C100013"</t>
  </si>
  <si>
    <t>=NL("First","Item","Description","No.",E72,"Location Filter",$E$12)</t>
  </si>
  <si>
    <t>=NL("First","Item","Base Unit of Measure","No.",E72)</t>
  </si>
  <si>
    <t>=NL("First","Item","68 Inventory","No.",E72)</t>
  </si>
  <si>
    <t>=NL("First","Item","Unit Cost","No.",E72)</t>
  </si>
  <si>
    <t>=SUBTOTAL(9,K73:K75)</t>
  </si>
  <si>
    <t>=NL("Rows","Item Ledger Entry","Location Code","Item No.",C73,"Location Code",$F$6)</t>
  </si>
  <si>
    <t>=SUBTOTAL(9,K78:K80)</t>
  </si>
  <si>
    <t>=E82</t>
  </si>
  <si>
    <t>=J82</t>
  </si>
  <si>
    <t>="C100015"</t>
  </si>
  <si>
    <t>=NL("First","Item","Description","No.",E82,"Location Filter",$E$12)</t>
  </si>
  <si>
    <t>=NL("First","Item","Base Unit of Measure","No.",E82)</t>
  </si>
  <si>
    <t>=NL("First","Item","68 Inventory","No.",E82)</t>
  </si>
  <si>
    <t>=NL("First","Item","Unit Cost","No.",E82)</t>
  </si>
  <si>
    <t>=SUBTOTAL(9,K83:K85)</t>
  </si>
  <si>
    <t>=C82</t>
  </si>
  <si>
    <t>=D82</t>
  </si>
  <si>
    <t>=NL("Rows","Item Ledger Entry","Location Code","Item No.",C83,"Location Code",$F$6)</t>
  </si>
  <si>
    <t>=NL("First","Item","68 Inventory","No.",C83,"Location Filter","@@"&amp;H83)</t>
  </si>
  <si>
    <t>=I83*D83</t>
  </si>
  <si>
    <t>=C83</t>
  </si>
  <si>
    <t>=D83</t>
  </si>
  <si>
    <t>=NL("First","Item","68 Inventory","No.",C84,"Location Filter","@@"&amp;H84)</t>
  </si>
  <si>
    <t>=I84*D84</t>
  </si>
  <si>
    <t>=E87</t>
  </si>
  <si>
    <t>=J87</t>
  </si>
  <si>
    <t>="C100016"</t>
  </si>
  <si>
    <t>=NL("First","Item","Description","No.",E87,"Location Filter",$E$12)</t>
  </si>
  <si>
    <t>=NL("First","Item","Base Unit of Measure","No.",E87)</t>
  </si>
  <si>
    <t>=NL("First","Item","68 Inventory","No.",E87)</t>
  </si>
  <si>
    <t>=NL("First","Item","Unit Cost","No.",E87)</t>
  </si>
  <si>
    <t>=SUBTOTAL(9,K88:K90)</t>
  </si>
  <si>
    <t>=NL("Rows","Item Ledger Entry","Location Code","Item No.",C88,"Location Code",$F$6)</t>
  </si>
  <si>
    <t>=C88</t>
  </si>
  <si>
    <t>=D88</t>
  </si>
  <si>
    <t>=NL("First","Item","68 Inventory","No.",C89,"Location Filter","@@"&amp;H89)</t>
  </si>
  <si>
    <t>=I89*D89</t>
  </si>
  <si>
    <t>=E92</t>
  </si>
  <si>
    <t>=J92</t>
  </si>
  <si>
    <t>=NL("First","Item","Description","No.",E92,"Location Filter",$E$12)</t>
  </si>
  <si>
    <t>=NL("First","Item","Base Unit of Measure","No.",E92)</t>
  </si>
  <si>
    <t>=NL("First","Item","68 Inventory","No.",E92)</t>
  </si>
  <si>
    <t>=NL("First","Item","Unit Cost","No.",E92)</t>
  </si>
  <si>
    <t>=SUBTOTAL(9,K93:K95)</t>
  </si>
  <si>
    <t>=NL("Rows","Item Ledger Entry","Location Code","Item No.",C93,"Location Code",$F$6)</t>
  </si>
  <si>
    <t>=E97</t>
  </si>
  <si>
    <t>=J97</t>
  </si>
  <si>
    <t>=NL("First","Item","Description","No.",E97,"Location Filter",$E$12)</t>
  </si>
  <si>
    <t>=NL("First","Item","Base Unit of Measure","No.",E97)</t>
  </si>
  <si>
    <t>=NL("First","Item","68 Inventory","No.",E97)</t>
  </si>
  <si>
    <t>=NL("First","Item","Unit Cost","No.",E97)</t>
  </si>
  <si>
    <t>=SUBTOTAL(9,K98:K100)</t>
  </si>
  <si>
    <t>=C97</t>
  </si>
  <si>
    <t>=D97</t>
  </si>
  <si>
    <t>=NL("Rows","Item Ledger Entry","Location Code","Item No.",C98,"Location Code",$F$6)</t>
  </si>
  <si>
    <t>=NL("First","Item","68 Inventory","No.",C98,"Location Filter","@@"&amp;H98)</t>
  </si>
  <si>
    <t>=I98*D98</t>
  </si>
  <si>
    <t>=E102</t>
  </si>
  <si>
    <t>=J102</t>
  </si>
  <si>
    <t>=NL("First","Item","Description","No.",E102,"Location Filter",$E$12)</t>
  </si>
  <si>
    <t>=NL("First","Item","Base Unit of Measure","No.",E102)</t>
  </si>
  <si>
    <t>=NL("First","Item","68 Inventory","No.",E102)</t>
  </si>
  <si>
    <t>=NL("First","Item","Unit Cost","No.",E102)</t>
  </si>
  <si>
    <t>=SUBTOTAL(9,K103:K105)</t>
  </si>
  <si>
    <t>=C102</t>
  </si>
  <si>
    <t>=D102</t>
  </si>
  <si>
    <t>=NL("Rows","Item Ledger Entry","Location Code","Item No.",C103,"Location Code",$F$6)</t>
  </si>
  <si>
    <t>=NL("First","Item","68 Inventory","No.",C103,"Location Filter","@@"&amp;H103)</t>
  </si>
  <si>
    <t>=I103*D103</t>
  </si>
  <si>
    <t>=C103</t>
  </si>
  <si>
    <t>=D103</t>
  </si>
  <si>
    <t>=NL("First","Item","68 Inventory","No.",C104,"Location Filter","@@"&amp;H104)</t>
  </si>
  <si>
    <t>=I104*D104</t>
  </si>
  <si>
    <t>=E107</t>
  </si>
  <si>
    <t>=J107</t>
  </si>
  <si>
    <t>=NL("First","Item","Description","No.",E107,"Location Filter",$E$12)</t>
  </si>
  <si>
    <t>=NL("First","Item","Base Unit of Measure","No.",E107)</t>
  </si>
  <si>
    <t>=NL("First","Item","68 Inventory","No.",E107)</t>
  </si>
  <si>
    <t>=NL("First","Item","Unit Cost","No.",E107)</t>
  </si>
  <si>
    <t>=SUBTOTAL(9,K108:K110)</t>
  </si>
  <si>
    <t>=NL("Rows","Item Ledger Entry","Location Code","Item No.",C108,"Location Code",$F$6)</t>
  </si>
  <si>
    <t>=SUBTOTAL(9,K113:K115)</t>
  </si>
  <si>
    <t>=E117</t>
  </si>
  <si>
    <t>=J117</t>
  </si>
  <si>
    <t>=NL("First","Item","Description","No.",E117,"Location Filter",$E$12)</t>
  </si>
  <si>
    <t>=NL("First","Item","Base Unit of Measure","No.",E117)</t>
  </si>
  <si>
    <t>=NL("First","Item","68 Inventory","No.",E117)</t>
  </si>
  <si>
    <t>=NL("First","Item","Unit Cost","No.",E117)</t>
  </si>
  <si>
    <t>=SUBTOTAL(9,K118:K120)</t>
  </si>
  <si>
    <t>=C117</t>
  </si>
  <si>
    <t>=D117</t>
  </si>
  <si>
    <t>=NL("Rows","Item Ledger Entry","Location Code","Item No.",C118,"Location Code",$F$6)</t>
  </si>
  <si>
    <t>=NL("First","Item","68 Inventory","No.",C118,"Location Filter","@@"&amp;H118)</t>
  </si>
  <si>
    <t>=I118*D118</t>
  </si>
  <si>
    <t>=C118</t>
  </si>
  <si>
    <t>=D118</t>
  </si>
  <si>
    <t>=NL("First","Item","68 Inventory","No.",C119,"Location Filter","@@"&amp;H119)</t>
  </si>
  <si>
    <t>=I119*D119</t>
  </si>
  <si>
    <t>=E122</t>
  </si>
  <si>
    <t>=J122</t>
  </si>
  <si>
    <t>=NL("First","Item","Description","No.",E122,"Location Filter",$E$12)</t>
  </si>
  <si>
    <t>=NL("First","Item","Base Unit of Measure","No.",E122)</t>
  </si>
  <si>
    <t>=NL("First","Item","68 Inventory","No.",E122)</t>
  </si>
  <si>
    <t>=NL("First","Item","Unit Cost","No.",E122)</t>
  </si>
  <si>
    <t>=SUBTOTAL(9,K123:K125)</t>
  </si>
  <si>
    <t>=NL("Rows","Item Ledger Entry","Location Code","Item No.",C123,"Location Code",$F$6)</t>
  </si>
  <si>
    <t>=C123</t>
  </si>
  <si>
    <t>=D123</t>
  </si>
  <si>
    <t>=NL("First","Item","68 Inventory","No.",C124,"Location Filter","@@"&amp;H124)</t>
  </si>
  <si>
    <t>=I124*D124</t>
  </si>
  <si>
    <t>=E127</t>
  </si>
  <si>
    <t>=J127</t>
  </si>
  <si>
    <t>=NL("First","Item","Description","No.",E127,"Location Filter",$E$12)</t>
  </si>
  <si>
    <t>=NL("First","Item","Base Unit of Measure","No.",E127)</t>
  </si>
  <si>
    <t>=NL("First","Item","68 Inventory","No.",E127)</t>
  </si>
  <si>
    <t>=NL("First","Item","Unit Cost","No.",E127)</t>
  </si>
  <si>
    <t>=SUBTOTAL(9,K128:K130)</t>
  </si>
  <si>
    <t>=NL("Rows","Item Ledger Entry","Location Code","Item No.",C128,"Location Code",$F$6)</t>
  </si>
  <si>
    <t>=E132</t>
  </si>
  <si>
    <t>=J132</t>
  </si>
  <si>
    <t>=NL("First","Item","Description","No.",E132,"Location Filter",$E$12)</t>
  </si>
  <si>
    <t>=NL("First","Item","Base Unit of Measure","No.",E132)</t>
  </si>
  <si>
    <t>=NL("First","Item","68 Inventory","No.",E132)</t>
  </si>
  <si>
    <t>=NL("First","Item","Unit Cost","No.",E132)</t>
  </si>
  <si>
    <t>=SUBTOTAL(9,K133:K135)</t>
  </si>
  <si>
    <t>=C132</t>
  </si>
  <si>
    <t>=D132</t>
  </si>
  <si>
    <t>=NL("Rows","Item Ledger Entry","Location Code","Item No.",C133,"Location Code",$F$6)</t>
  </si>
  <si>
    <t>=NL("First","Item","68 Inventory","No.",C133,"Location Filter","@@"&amp;H133)</t>
  </si>
  <si>
    <t>=I133*D133</t>
  </si>
  <si>
    <t>=E137</t>
  </si>
  <si>
    <t>=J137</t>
  </si>
  <si>
    <t>=NL("First","Item","Description","No.",E137,"Location Filter",$E$12)</t>
  </si>
  <si>
    <t>=NL("First","Item","Base Unit of Measure","No.",E137)</t>
  </si>
  <si>
    <t>=NL("First","Item","68 Inventory","No.",E137)</t>
  </si>
  <si>
    <t>=NL("First","Item","Unit Cost","No.",E137)</t>
  </si>
  <si>
    <t>=SUBTOTAL(9,K138:K140)</t>
  </si>
  <si>
    <t>=C137</t>
  </si>
  <si>
    <t>=D137</t>
  </si>
  <si>
    <t>=NL("Rows","Item Ledger Entry","Location Code","Item No.",C138,"Location Code",$F$6)</t>
  </si>
  <si>
    <t>=NL("First","Item","68 Inventory","No.",C138,"Location Filter","@@"&amp;H138)</t>
  </si>
  <si>
    <t>=I138*D138</t>
  </si>
  <si>
    <t>=C138</t>
  </si>
  <si>
    <t>=D138</t>
  </si>
  <si>
    <t>=NL("First","Item","68 Inventory","No.",C139,"Location Filter","@@"&amp;H139)</t>
  </si>
  <si>
    <t>=I139*D139</t>
  </si>
  <si>
    <t>=E142</t>
  </si>
  <si>
    <t>=J142</t>
  </si>
  <si>
    <t>=NL("First","Item","Description","No.",E142,"Location Filter",$E$12)</t>
  </si>
  <si>
    <t>=NL("First","Item","Base Unit of Measure","No.",E142)</t>
  </si>
  <si>
    <t>=NL("First","Item","68 Inventory","No.",E142)</t>
  </si>
  <si>
    <t>=NL("First","Item","Unit Cost","No.",E142)</t>
  </si>
  <si>
    <t>=SUBTOTAL(9,K143:K145)</t>
  </si>
  <si>
    <t>=NL("Rows","Item Ledger Entry","Location Code","Item No.",C143,"Location Code",$F$6)</t>
  </si>
  <si>
    <t>=SUBTOTAL(9,K148:K150)</t>
  </si>
  <si>
    <t>=E152</t>
  </si>
  <si>
    <t>=J152</t>
  </si>
  <si>
    <t>=NL("First","Item","Description","No.",E152,"Location Filter",$E$12)</t>
  </si>
  <si>
    <t>=NL("First","Item","Base Unit of Measure","No.",E152)</t>
  </si>
  <si>
    <t>=NL("First","Item","68 Inventory","No.",E152)</t>
  </si>
  <si>
    <t>=NL("First","Item","Unit Cost","No.",E152)</t>
  </si>
  <si>
    <t>=SUBTOTAL(9,K153:K155)</t>
  </si>
  <si>
    <t>=C152</t>
  </si>
  <si>
    <t>=D152</t>
  </si>
  <si>
    <t>=NL("Rows","Item Ledger Entry","Location Code","Item No.",C153,"Location Code",$F$6)</t>
  </si>
  <si>
    <t>=NL("First","Item","68 Inventory","No.",C153,"Location Filter","@@"&amp;H153)</t>
  </si>
  <si>
    <t>=I153*D153</t>
  </si>
  <si>
    <t>=C153</t>
  </si>
  <si>
    <t>=D153</t>
  </si>
  <si>
    <t>=NL("First","Item","68 Inventory","No.",C154,"Location Filter","@@"&amp;H154)</t>
  </si>
  <si>
    <t>=I154*D154</t>
  </si>
  <si>
    <t>=E157</t>
  </si>
  <si>
    <t>=J157</t>
  </si>
  <si>
    <t>=NL("First","Item","Description","No.",E157,"Location Filter",$E$12)</t>
  </si>
  <si>
    <t>=NL("First","Item","Base Unit of Measure","No.",E157)</t>
  </si>
  <si>
    <t>=NL("First","Item","68 Inventory","No.",E157)</t>
  </si>
  <si>
    <t>=NL("First","Item","Unit Cost","No.",E157)</t>
  </si>
  <si>
    <t>=SUBTOTAL(9,K158:K160)</t>
  </si>
  <si>
    <t>=NL("Rows","Item Ledger Entry","Location Code","Item No.",C158,"Location Code",$F$6)</t>
  </si>
  <si>
    <t>=C158</t>
  </si>
  <si>
    <t>=D158</t>
  </si>
  <si>
    <t>=NL("First","Item","68 Inventory","No.",C159,"Location Filter","@@"&amp;H159)</t>
  </si>
  <si>
    <t>=I159*D159</t>
  </si>
  <si>
    <t>=E162</t>
  </si>
  <si>
    <t>=J162</t>
  </si>
  <si>
    <t>=NL("First","Item","Description","No.",E162,"Location Filter",$E$12)</t>
  </si>
  <si>
    <t>=NL("First","Item","Base Unit of Measure","No.",E162)</t>
  </si>
  <si>
    <t>=NL("First","Item","68 Inventory","No.",E162)</t>
  </si>
  <si>
    <t>=NL("First","Item","Unit Cost","No.",E162)</t>
  </si>
  <si>
    <t>=SUBTOTAL(9,K163:K165)</t>
  </si>
  <si>
    <t>=NL("Rows","Item Ledger Entry","Location Code","Item No.",C163,"Location Code",$F$6)</t>
  </si>
  <si>
    <t>=E167</t>
  </si>
  <si>
    <t>=J167</t>
  </si>
  <si>
    <t>=NL("First","Item","Description","No.",E167,"Location Filter",$E$12)</t>
  </si>
  <si>
    <t>=NL("First","Item","Base Unit of Measure","No.",E167)</t>
  </si>
  <si>
    <t>=NL("First","Item","68 Inventory","No.",E167)</t>
  </si>
  <si>
    <t>=NL("First","Item","Unit Cost","No.",E167)</t>
  </si>
  <si>
    <t>=SUBTOTAL(9,K168:K170)</t>
  </si>
  <si>
    <t>=C167</t>
  </si>
  <si>
    <t>=D167</t>
  </si>
  <si>
    <t>=NL("Rows","Item Ledger Entry","Location Code","Item No.",C168,"Location Code",$F$6)</t>
  </si>
  <si>
    <t>=NL("First","Item","68 Inventory","No.",C168,"Location Filter","@@"&amp;H168)</t>
  </si>
  <si>
    <t>=I168*D168</t>
  </si>
  <si>
    <t>=E172</t>
  </si>
  <si>
    <t>=J172</t>
  </si>
  <si>
    <t>=NL("First","Item","Description","No.",E172,"Location Filter",$E$12)</t>
  </si>
  <si>
    <t>=NL("First","Item","Base Unit of Measure","No.",E172)</t>
  </si>
  <si>
    <t>=NL("First","Item","68 Inventory","No.",E172)</t>
  </si>
  <si>
    <t>=NL("First","Item","Unit Cost","No.",E172)</t>
  </si>
  <si>
    <t>=SUBTOTAL(9,K173:K175)</t>
  </si>
  <si>
    <t>=C172</t>
  </si>
  <si>
    <t>=D172</t>
  </si>
  <si>
    <t>=NL("Rows","Item Ledger Entry","Location Code","Item No.",C173,"Location Code",$F$6)</t>
  </si>
  <si>
    <t>=NL("First","Item","68 Inventory","No.",C173,"Location Filter","@@"&amp;H173)</t>
  </si>
  <si>
    <t>=I173*D173</t>
  </si>
  <si>
    <t>=C173</t>
  </si>
  <si>
    <t>=D173</t>
  </si>
  <si>
    <t>=NL("First","Item","68 Inventory","No.",C174,"Location Filter","@@"&amp;H174)</t>
  </si>
  <si>
    <t>=I174*D174</t>
  </si>
  <si>
    <t>=E177</t>
  </si>
  <si>
    <t>=J177</t>
  </si>
  <si>
    <t>=NL("First","Item","Description","No.",E177,"Location Filter",$E$12)</t>
  </si>
  <si>
    <t>=NL("First","Item","Base Unit of Measure","No.",E177)</t>
  </si>
  <si>
    <t>=NL("First","Item","68 Inventory","No.",E177)</t>
  </si>
  <si>
    <t>=NL("First","Item","Unit Cost","No.",E177)</t>
  </si>
  <si>
    <t>=SUBTOTAL(9,K178:K180)</t>
  </si>
  <si>
    <t>=NL("Rows","Item Ledger Entry","Location Code","Item No.",C178,"Location Code",$F$6)</t>
  </si>
  <si>
    <t>=SUBTOTAL(9,K183:K185)</t>
  </si>
  <si>
    <t>=E187</t>
  </si>
  <si>
    <t>=J187</t>
  </si>
  <si>
    <t>=NL("First","Item","Description","No.",E187,"Location Filter",$E$12)</t>
  </si>
  <si>
    <t>=NL("First","Item","Base Unit of Measure","No.",E187)</t>
  </si>
  <si>
    <t>=NL("First","Item","68 Inventory","No.",E187)</t>
  </si>
  <si>
    <t>=NL("First","Item","Unit Cost","No.",E187)</t>
  </si>
  <si>
    <t>=SUBTOTAL(9,K188:K190)</t>
  </si>
  <si>
    <t>=C187</t>
  </si>
  <si>
    <t>=D187</t>
  </si>
  <si>
    <t>=NL("Rows","Item Ledger Entry","Location Code","Item No.",C188,"Location Code",$F$6)</t>
  </si>
  <si>
    <t>=NL("First","Item","68 Inventory","No.",C188,"Location Filter","@@"&amp;H188)</t>
  </si>
  <si>
    <t>=I188*D188</t>
  </si>
  <si>
    <t>=C188</t>
  </si>
  <si>
    <t>=D188</t>
  </si>
  <si>
    <t>=NL("First","Item","68 Inventory","No.",C189,"Location Filter","@@"&amp;H189)</t>
  </si>
  <si>
    <t>=I189*D189</t>
  </si>
  <si>
    <t>=E192</t>
  </si>
  <si>
    <t>=J192</t>
  </si>
  <si>
    <t>=NL("First","Item","Description","No.",E192,"Location Filter",$E$12)</t>
  </si>
  <si>
    <t>=NL("First","Item","Base Unit of Measure","No.",E192)</t>
  </si>
  <si>
    <t>=NL("First","Item","68 Inventory","No.",E192)</t>
  </si>
  <si>
    <t>=NL("First","Item","Unit Cost","No.",E192)</t>
  </si>
  <si>
    <t>=SUBTOTAL(9,K193:K195)</t>
  </si>
  <si>
    <t>=NL("Rows","Item Ledger Entry","Location Code","Item No.",C193,"Location Code",$F$6)</t>
  </si>
  <si>
    <t>=C193</t>
  </si>
  <si>
    <t>=D193</t>
  </si>
  <si>
    <t>=NL("First","Item","68 Inventory","No.",C194,"Location Filter","@@"&amp;H194)</t>
  </si>
  <si>
    <t>=I194*D194</t>
  </si>
  <si>
    <t>=E197</t>
  </si>
  <si>
    <t>=J197</t>
  </si>
  <si>
    <t>=NL("First","Item","Description","No.",E197,"Location Filter",$E$12)</t>
  </si>
  <si>
    <t>=NL("First","Item","Base Unit of Measure","No.",E197)</t>
  </si>
  <si>
    <t>=NL("First","Item","68 Inventory","No.",E197)</t>
  </si>
  <si>
    <t>=NL("First","Item","Unit Cost","No.",E197)</t>
  </si>
  <si>
    <t>=SUBTOTAL(9,K198:K200)</t>
  </si>
  <si>
    <t>=NL("Rows","Item Ledger Entry","Location Code","Item No.",C198,"Location Code",$F$6)</t>
  </si>
  <si>
    <t>=C198</t>
  </si>
  <si>
    <t>=D198</t>
  </si>
  <si>
    <t>=NL("First","Item","68 Inventory","No.",C199,"Location Filter","@@"&amp;H199)</t>
  </si>
  <si>
    <t>=I199*D199</t>
  </si>
  <si>
    <t>=E202</t>
  </si>
  <si>
    <t>=J202</t>
  </si>
  <si>
    <t>=NL("First","Item","Description","No.",E202,"Location Filter",$E$12)</t>
  </si>
  <si>
    <t>=NL("First","Item","Base Unit of Measure","No.",E202)</t>
  </si>
  <si>
    <t>=NL("First","Item","68 Inventory","No.",E202)</t>
  </si>
  <si>
    <t>=NL("First","Item","Unit Cost","No.",E202)</t>
  </si>
  <si>
    <t>=SUBTOTAL(9,K203:K205)</t>
  </si>
  <si>
    <t>=NL("Rows","Item Ledger Entry","Location Code","Item No.",C203,"Location Code",$F$6)</t>
  </si>
  <si>
    <t>=E207</t>
  </si>
  <si>
    <t>=J207</t>
  </si>
  <si>
    <t>=NL("First","Item","Description","No.",E207,"Location Filter",$E$12)</t>
  </si>
  <si>
    <t>=NL("First","Item","Base Unit of Measure","No.",E207)</t>
  </si>
  <si>
    <t>=NL("First","Item","68 Inventory","No.",E207)</t>
  </si>
  <si>
    <t>=NL("First","Item","Unit Cost","No.",E207)</t>
  </si>
  <si>
    <t>=SUBTOTAL(9,K208:K210)</t>
  </si>
  <si>
    <t>=C207</t>
  </si>
  <si>
    <t>=D207</t>
  </si>
  <si>
    <t>=NL("Rows","Item Ledger Entry","Location Code","Item No.",C208,"Location Code",$F$6)</t>
  </si>
  <si>
    <t>=NL("First","Item","68 Inventory","No.",C208,"Location Filter","@@"&amp;H208)</t>
  </si>
  <si>
    <t>=I208*D208</t>
  </si>
  <si>
    <t>=E212</t>
  </si>
  <si>
    <t>=J212</t>
  </si>
  <si>
    <t>=NL("First","Item","Description","No.",E212,"Location Filter",$E$12)</t>
  </si>
  <si>
    <t>=NL("First","Item","Base Unit of Measure","No.",E212)</t>
  </si>
  <si>
    <t>=NL("First","Item","68 Inventory","No.",E212)</t>
  </si>
  <si>
    <t>=NL("First","Item","Unit Cost","No.",E212)</t>
  </si>
  <si>
    <t>=SUBTOTAL(9,K213:K215)</t>
  </si>
  <si>
    <t>=C212</t>
  </si>
  <si>
    <t>=D212</t>
  </si>
  <si>
    <t>=NL("Rows","Item Ledger Entry","Location Code","Item No.",C213,"Location Code",$F$6)</t>
  </si>
  <si>
    <t>=NL("First","Item","68 Inventory","No.",C213,"Location Filter","@@"&amp;H213)</t>
  </si>
  <si>
    <t>=I213*D213</t>
  </si>
  <si>
    <t>=E217</t>
  </si>
  <si>
    <t>=J217</t>
  </si>
  <si>
    <t>=NL("First","Item","Description","No.",E217,"Location Filter",$E$12)</t>
  </si>
  <si>
    <t>=NL("First","Item","Base Unit of Measure","No.",E217)</t>
  </si>
  <si>
    <t>=NL("First","Item","68 Inventory","No.",E217)</t>
  </si>
  <si>
    <t>=NL("First","Item","Unit Cost","No.",E217)</t>
  </si>
  <si>
    <t>=SUBTOTAL(9,K218:K220)</t>
  </si>
  <si>
    <t>=C217</t>
  </si>
  <si>
    <t>=D217</t>
  </si>
  <si>
    <t>=NL("Rows","Item Ledger Entry","Location Code","Item No.",C218,"Location Code",$F$6)</t>
  </si>
  <si>
    <t>=NL("First","Item","68 Inventory","No.",C218,"Location Filter","@@"&amp;H218)</t>
  </si>
  <si>
    <t>=I218*D218</t>
  </si>
  <si>
    <t>=E222</t>
  </si>
  <si>
    <t>=J222</t>
  </si>
  <si>
    <t>=NL("First","Item","Description","No.",E222,"Location Filter",$E$12)</t>
  </si>
  <si>
    <t>=NL("First","Item","Base Unit of Measure","No.",E222)</t>
  </si>
  <si>
    <t>=NL("First","Item","68 Inventory","No.",E222)</t>
  </si>
  <si>
    <t>=NL("First","Item","Unit Cost","No.",E222)</t>
  </si>
  <si>
    <t>=SUBTOTAL(9,K223:K225)</t>
  </si>
  <si>
    <t>=C222</t>
  </si>
  <si>
    <t>=D222</t>
  </si>
  <si>
    <t>=NL("Rows","Item Ledger Entry","Location Code","Item No.",C223,"Location Code",$F$6)</t>
  </si>
  <si>
    <t>=NL("First","Item","68 Inventory","No.",C223,"Location Filter","@@"&amp;H223)</t>
  </si>
  <si>
    <t>=I223*D223</t>
  </si>
  <si>
    <t>=E227</t>
  </si>
  <si>
    <t>=J227</t>
  </si>
  <si>
    <t>=NL("First","Item","Description","No.",E227,"Location Filter",$E$12)</t>
  </si>
  <si>
    <t>=NL("First","Item","Base Unit of Measure","No.",E227)</t>
  </si>
  <si>
    <t>=NL("First","Item","68 Inventory","No.",E227)</t>
  </si>
  <si>
    <t>=NL("First","Item","Unit Cost","No.",E227)</t>
  </si>
  <si>
    <t>=SUBTOTAL(9,K228:K230)</t>
  </si>
  <si>
    <t>=C227</t>
  </si>
  <si>
    <t>=D227</t>
  </si>
  <si>
    <t>=NL("Rows","Item Ledger Entry","Location Code","Item No.",C228,"Location Code",$F$6)</t>
  </si>
  <si>
    <t>=NL("First","Item","68 Inventory","No.",C228,"Location Filter","@@"&amp;H228)</t>
  </si>
  <si>
    <t>=I228*D228</t>
  </si>
  <si>
    <t>=E232</t>
  </si>
  <si>
    <t>=J232</t>
  </si>
  <si>
    <t>=NL("First","Item","Description","No.",E232,"Location Filter",$E$12)</t>
  </si>
  <si>
    <t>=NL("First","Item","Base Unit of Measure","No.",E232)</t>
  </si>
  <si>
    <t>=NL("First","Item","68 Inventory","No.",E232)</t>
  </si>
  <si>
    <t>=NL("First","Item","Unit Cost","No.",E232)</t>
  </si>
  <si>
    <t>=SUBTOTAL(9,K233:K235)</t>
  </si>
  <si>
    <t>=C232</t>
  </si>
  <si>
    <t>=D232</t>
  </si>
  <si>
    <t>=NL("Rows","Item Ledger Entry","Location Code","Item No.",C233,"Location Code",$F$6)</t>
  </si>
  <si>
    <t>=NL("First","Item","68 Inventory","No.",C233,"Location Filter","@@"&amp;H233)</t>
  </si>
  <si>
    <t>=I233*D233</t>
  </si>
  <si>
    <t>=E237</t>
  </si>
  <si>
    <t>=J237</t>
  </si>
  <si>
    <t>=NL("First","Item","Description","No.",E237,"Location Filter",$E$12)</t>
  </si>
  <si>
    <t>=NL("First","Item","Base Unit of Measure","No.",E237)</t>
  </si>
  <si>
    <t>=NL("First","Item","68 Inventory","No.",E237)</t>
  </si>
  <si>
    <t>=NL("First","Item","Unit Cost","No.",E237)</t>
  </si>
  <si>
    <t>=SUBTOTAL(9,K238:K240)</t>
  </si>
  <si>
    <t>=C237</t>
  </si>
  <si>
    <t>=D237</t>
  </si>
  <si>
    <t>=NL("Rows","Item Ledger Entry","Location Code","Item No.",C238,"Location Code",$F$6)</t>
  </si>
  <si>
    <t>=NL("First","Item","68 Inventory","No.",C238,"Location Filter","@@"&amp;H238)</t>
  </si>
  <si>
    <t>=I238*D238</t>
  </si>
  <si>
    <t>=E242</t>
  </si>
  <si>
    <t>=J242</t>
  </si>
  <si>
    <t>=NL("First","Item","Description","No.",E242,"Location Filter",$E$12)</t>
  </si>
  <si>
    <t>=NL("First","Item","Base Unit of Measure","No.",E242)</t>
  </si>
  <si>
    <t>=NL("First","Item","68 Inventory","No.",E242)</t>
  </si>
  <si>
    <t>=NL("First","Item","Unit Cost","No.",E242)</t>
  </si>
  <si>
    <t>=SUBTOTAL(9,K243:K245)</t>
  </si>
  <si>
    <t>=C242</t>
  </si>
  <si>
    <t>=D242</t>
  </si>
  <si>
    <t>=NL("Rows","Item Ledger Entry","Location Code","Item No.",C243,"Location Code",$F$6)</t>
  </si>
  <si>
    <t>=NL("First","Item","68 Inventory","No.",C243,"Location Filter","@@"&amp;H243)</t>
  </si>
  <si>
    <t>=I243*D243</t>
  </si>
  <si>
    <t>=C243</t>
  </si>
  <si>
    <t>=D243</t>
  </si>
  <si>
    <t>=NL("First","Item","68 Inventory","No.",C244,"Location Filter","@@"&amp;H244)</t>
  </si>
  <si>
    <t>=I244*D244</t>
  </si>
  <si>
    <t>=E247</t>
  </si>
  <si>
    <t>=J247</t>
  </si>
  <si>
    <t>=NL("First","Item","Description","No.",E247,"Location Filter",$E$12)</t>
  </si>
  <si>
    <t>=NL("First","Item","Base Unit of Measure","No.",E247)</t>
  </si>
  <si>
    <t>=NL("First","Item","68 Inventory","No.",E247)</t>
  </si>
  <si>
    <t>=NL("First","Item","Unit Cost","No.",E247)</t>
  </si>
  <si>
    <t>=SUBTOTAL(9,K248:K250)</t>
  </si>
  <si>
    <t>=C247</t>
  </si>
  <si>
    <t>=D247</t>
  </si>
  <si>
    <t>=NL("Rows","Item Ledger Entry","Location Code","Item No.",C248,"Location Code",$F$6)</t>
  </si>
  <si>
    <t>=NL("First","Item","68 Inventory","No.",C248,"Location Filter","@@"&amp;H248)</t>
  </si>
  <si>
    <t>=I248*D248</t>
  </si>
  <si>
    <t>=C248</t>
  </si>
  <si>
    <t>=D248</t>
  </si>
  <si>
    <t>=NL("First","Item","68 Inventory","No.",C249,"Location Filter","@@"&amp;H249)</t>
  </si>
  <si>
    <t>=I249*D249</t>
  </si>
  <si>
    <t>=E252</t>
  </si>
  <si>
    <t>=J252</t>
  </si>
  <si>
    <t>=NL("First","Item","Description","No.",E252,"Location Filter",$E$12)</t>
  </si>
  <si>
    <t>=NL("First","Item","Base Unit of Measure","No.",E252)</t>
  </si>
  <si>
    <t>=NL("First","Item","68 Inventory","No.",E252)</t>
  </si>
  <si>
    <t>=NL("First","Item","Unit Cost","No.",E252)</t>
  </si>
  <si>
    <t>=SUBTOTAL(9,K253:K255)</t>
  </si>
  <si>
    <t>=NL("Rows","Item Ledger Entry","Location Code","Item No.",C253,"Location Code",$F$6)</t>
  </si>
  <si>
    <t>="C100057"</t>
  </si>
  <si>
    <t>="C100058"</t>
  </si>
  <si>
    <t>="C100059"</t>
  </si>
  <si>
    <t>="C100060"</t>
  </si>
  <si>
    <t>=SUBTOTAL(9,K313:K315)</t>
  </si>
  <si>
    <t>=E317</t>
  </si>
  <si>
    <t>=J317</t>
  </si>
  <si>
    <t>=NL("First","Item","Description","No.",E317,"Location Filter",$E$12)</t>
  </si>
  <si>
    <t>=NL("First","Item","Base Unit of Measure","No.",E317)</t>
  </si>
  <si>
    <t>=NL("First","Item","68 Inventory","No.",E317)</t>
  </si>
  <si>
    <t>=NL("First","Item","Unit Cost","No.",E317)</t>
  </si>
  <si>
    <t>=SUBTOTAL(9,K318:K320)</t>
  </si>
  <si>
    <t>=C317</t>
  </si>
  <si>
    <t>=D317</t>
  </si>
  <si>
    <t>=NL("Rows","Item Ledger Entry","Location Code","Item No.",C318,"Location Code",$F$6)</t>
  </si>
  <si>
    <t>=NL("First","Item","68 Inventory","No.",C318,"Location Filter","@@"&amp;H318)</t>
  </si>
  <si>
    <t>=I318*D318</t>
  </si>
  <si>
    <t>=C318</t>
  </si>
  <si>
    <t>=D318</t>
  </si>
  <si>
    <t>=NL("First","Item","68 Inventory","No.",C319,"Location Filter","@@"&amp;H319)</t>
  </si>
  <si>
    <t>=I319*D319</t>
  </si>
  <si>
    <t>=E322</t>
  </si>
  <si>
    <t>=J322</t>
  </si>
  <si>
    <t>=NL("First","Item","Description","No.",E322,"Location Filter",$E$12)</t>
  </si>
  <si>
    <t>=NL("First","Item","Base Unit of Measure","No.",E322)</t>
  </si>
  <si>
    <t>=NL("First","Item","68 Inventory","No.",E322)</t>
  </si>
  <si>
    <t>=NL("First","Item","Unit Cost","No.",E322)</t>
  </si>
  <si>
    <t>=SUBTOTAL(9,K323:K325)</t>
  </si>
  <si>
    <t>=NL("Rows","Item Ledger Entry","Location Code","Item No.",C323,"Location Code",$F$6)</t>
  </si>
  <si>
    <t>=C323</t>
  </si>
  <si>
    <t>=D323</t>
  </si>
  <si>
    <t>=NL("First","Item","68 Inventory","No.",C324,"Location Filter","@@"&amp;H324)</t>
  </si>
  <si>
    <t>=I324*D324</t>
  </si>
  <si>
    <t>=E327</t>
  </si>
  <si>
    <t>=J327</t>
  </si>
  <si>
    <t>="C100064"</t>
  </si>
  <si>
    <t>=NL("First","Item","Description","No.",E327,"Location Filter",$E$12)</t>
  </si>
  <si>
    <t>=NL("First","Item","Base Unit of Measure","No.",E327)</t>
  </si>
  <si>
    <t>=NL("First","Item","68 Inventory","No.",E327)</t>
  </si>
  <si>
    <t>=NL("First","Item","Unit Cost","No.",E327)</t>
  </si>
  <si>
    <t>=SUBTOTAL(9,K328:K330)</t>
  </si>
  <si>
    <t>=NL("Rows","Item Ledger Entry","Location Code","Item No.",C328,"Location Code",$F$6)</t>
  </si>
  <si>
    <t>=E332</t>
  </si>
  <si>
    <t>=J332</t>
  </si>
  <si>
    <t>="C100065"</t>
  </si>
  <si>
    <t>=NL("First","Item","Description","No.",E332,"Location Filter",$E$12)</t>
  </si>
  <si>
    <t>=NL("First","Item","Base Unit of Measure","No.",E332)</t>
  </si>
  <si>
    <t>=NL("First","Item","68 Inventory","No.",E332)</t>
  </si>
  <si>
    <t>=NL("First","Item","Unit Cost","No.",E332)</t>
  </si>
  <si>
    <t>=SUBTOTAL(9,K333:K335)</t>
  </si>
  <si>
    <t>=C332</t>
  </si>
  <si>
    <t>=D332</t>
  </si>
  <si>
    <t>=NL("Rows","Item Ledger Entry","Location Code","Item No.",C333,"Location Code",$F$6)</t>
  </si>
  <si>
    <t>=NL("First","Item","68 Inventory","No.",C333,"Location Filter","@@"&amp;H333)</t>
  </si>
  <si>
    <t>=I333*D333</t>
  </si>
  <si>
    <t>=E337</t>
  </si>
  <si>
    <t>=J337</t>
  </si>
  <si>
    <t>=NL("First","Item","Description","No.",E337,"Location Filter",$E$12)</t>
  </si>
  <si>
    <t>=NL("First","Item","Base Unit of Measure","No.",E337)</t>
  </si>
  <si>
    <t>=NL("First","Item","68 Inventory","No.",E337)</t>
  </si>
  <si>
    <t>=NL("First","Item","Unit Cost","No.",E337)</t>
  </si>
  <si>
    <t>=SUBTOTAL(9,K338:K340)</t>
  </si>
  <si>
    <t>=C337</t>
  </si>
  <si>
    <t>=D337</t>
  </si>
  <si>
    <t>=NL("Rows","Item Ledger Entry","Location Code","Item No.",C338,"Location Code",$F$6)</t>
  </si>
  <si>
    <t>=NL("First","Item","68 Inventory","No.",C338,"Location Filter","@@"&amp;H338)</t>
  </si>
  <si>
    <t>=I338*D338</t>
  </si>
  <si>
    <t>=C338</t>
  </si>
  <si>
    <t>=D338</t>
  </si>
  <si>
    <t>=NL("First","Item","68 Inventory","No.",C339,"Location Filter","@@"&amp;H339)</t>
  </si>
  <si>
    <t>=I339*D339</t>
  </si>
  <si>
    <t>=E342</t>
  </si>
  <si>
    <t>=J342</t>
  </si>
  <si>
    <t>=NL("First","Item","Description","No.",E342,"Location Filter",$E$12)</t>
  </si>
  <si>
    <t>=NL("First","Item","Base Unit of Measure","No.",E342)</t>
  </si>
  <si>
    <t>=NL("First","Item","68 Inventory","No.",E342)</t>
  </si>
  <si>
    <t>=NL("First","Item","Unit Cost","No.",E342)</t>
  </si>
  <si>
    <t>=SUBTOTAL(9,K343:K345)</t>
  </si>
  <si>
    <t>=NL("Rows","Item Ledger Entry","Location Code","Item No.",C343,"Location Code",$F$6)</t>
  </si>
  <si>
    <t>=SUBTOTAL(9,K348:K350)</t>
  </si>
  <si>
    <t>=E352</t>
  </si>
  <si>
    <t>=J352</t>
  </si>
  <si>
    <t>=NL("First","Item","Description","No.",E352,"Location Filter",$E$12)</t>
  </si>
  <si>
    <t>=NL("First","Item","Base Unit of Measure","No.",E352)</t>
  </si>
  <si>
    <t>=NL("First","Item","68 Inventory","No.",E352)</t>
  </si>
  <si>
    <t>=NL("First","Item","Unit Cost","No.",E352)</t>
  </si>
  <si>
    <t>=SUBTOTAL(9,K353:K355)</t>
  </si>
  <si>
    <t>=C352</t>
  </si>
  <si>
    <t>=D352</t>
  </si>
  <si>
    <t>=NL("Rows","Item Ledger Entry","Location Code","Item No.",C353,"Location Code",$F$6)</t>
  </si>
  <si>
    <t>=NL("First","Item","68 Inventory","No.",C353,"Location Filter","@@"&amp;H353)</t>
  </si>
  <si>
    <t>=I353*D353</t>
  </si>
  <si>
    <t>=C353</t>
  </si>
  <si>
    <t>=D353</t>
  </si>
  <si>
    <t>=NL("First","Item","68 Inventory","No.",C354,"Location Filter","@@"&amp;H354)</t>
  </si>
  <si>
    <t>=I354*D354</t>
  </si>
  <si>
    <t>=E357</t>
  </si>
  <si>
    <t>=J357</t>
  </si>
  <si>
    <t>=NL("First","Item","Description","No.",E357,"Location Filter",$E$12)</t>
  </si>
  <si>
    <t>=NL("First","Item","Base Unit of Measure","No.",E357)</t>
  </si>
  <si>
    <t>=NL("First","Item","68 Inventory","No.",E357)</t>
  </si>
  <si>
    <t>=NL("First","Item","Unit Cost","No.",E357)</t>
  </si>
  <si>
    <t>=SUBTOTAL(9,K358:K360)</t>
  </si>
  <si>
    <t>=NL("Rows","Item Ledger Entry","Location Code","Item No.",C358,"Location Code",$F$6)</t>
  </si>
  <si>
    <t>=C358</t>
  </si>
  <si>
    <t>=D358</t>
  </si>
  <si>
    <t>=NL("First","Item","68 Inventory","No.",C359,"Location Filter","@@"&amp;H359)</t>
  </si>
  <si>
    <t>=I359*D359</t>
  </si>
  <si>
    <t>=E362</t>
  </si>
  <si>
    <t>=J362</t>
  </si>
  <si>
    <t>=NL("First","Item","Description","No.",E362,"Location Filter",$E$12)</t>
  </si>
  <si>
    <t>=NL("First","Item","Base Unit of Measure","No.",E362)</t>
  </si>
  <si>
    <t>=NL("First","Item","68 Inventory","No.",E362)</t>
  </si>
  <si>
    <t>=NL("First","Item","Unit Cost","No.",E362)</t>
  </si>
  <si>
    <t>=SUBTOTAL(9,K363:K365)</t>
  </si>
  <si>
    <t>=NL("Rows","Item Ledger Entry","Location Code","Item No.",C363,"Location Code",$F$6)</t>
  </si>
  <si>
    <t>=E367</t>
  </si>
  <si>
    <t>=J367</t>
  </si>
  <si>
    <t>=NL("First","Item","Description","No.",E367,"Location Filter",$E$12)</t>
  </si>
  <si>
    <t>=NL("First","Item","Base Unit of Measure","No.",E367)</t>
  </si>
  <si>
    <t>=NL("First","Item","68 Inventory","No.",E367)</t>
  </si>
  <si>
    <t>=NL("First","Item","Unit Cost","No.",E367)</t>
  </si>
  <si>
    <t>=SUBTOTAL(9,K368:K370)</t>
  </si>
  <si>
    <t>=C367</t>
  </si>
  <si>
    <t>=D367</t>
  </si>
  <si>
    <t>=NL("Rows","Item Ledger Entry","Location Code","Item No.",C368,"Location Code",$F$6)</t>
  </si>
  <si>
    <t>=NL("First","Item","68 Inventory","No.",C368,"Location Filter","@@"&amp;H368)</t>
  </si>
  <si>
    <t>=I368*D368</t>
  </si>
  <si>
    <t>=E372</t>
  </si>
  <si>
    <t>=J372</t>
  </si>
  <si>
    <t>=NL("First","Item","Description","No.",E372,"Location Filter",$E$12)</t>
  </si>
  <si>
    <t>=NL("First","Item","Base Unit of Measure","No.",E372)</t>
  </si>
  <si>
    <t>=NL("First","Item","68 Inventory","No.",E372)</t>
  </si>
  <si>
    <t>=NL("First","Item","Unit Cost","No.",E372)</t>
  </si>
  <si>
    <t>=SUBTOTAL(9,K373:K375)</t>
  </si>
  <si>
    <t>=C372</t>
  </si>
  <si>
    <t>=D372</t>
  </si>
  <si>
    <t>=NL("Rows","Item Ledger Entry","Location Code","Item No.",C373,"Location Code",$F$6)</t>
  </si>
  <si>
    <t>=NL("First","Item","68 Inventory","No.",C373,"Location Filter","@@"&amp;H373)</t>
  </si>
  <si>
    <t>=I373*D373</t>
  </si>
  <si>
    <t>=C373</t>
  </si>
  <si>
    <t>=D373</t>
  </si>
  <si>
    <t>=NL("First","Item","68 Inventory","No.",C374,"Location Filter","@@"&amp;H374)</t>
  </si>
  <si>
    <t>=I374*D374</t>
  </si>
  <si>
    <t>=E377</t>
  </si>
  <si>
    <t>=J377</t>
  </si>
  <si>
    <t>=NL("First","Item","Description","No.",E377,"Location Filter",$E$12)</t>
  </si>
  <si>
    <t>=NL("First","Item","Base Unit of Measure","No.",E377)</t>
  </si>
  <si>
    <t>=NL("First","Item","68 Inventory","No.",E377)</t>
  </si>
  <si>
    <t>=NL("First","Item","Unit Cost","No.",E377)</t>
  </si>
  <si>
    <t>=SUBTOTAL(9,K378:K380)</t>
  </si>
  <si>
    <t>=NL("Rows","Item Ledger Entry","Location Code","Item No.",C378,"Location Code",$F$6)</t>
  </si>
  <si>
    <t>=SUBTOTAL(9,K383:K385)</t>
  </si>
  <si>
    <t>=E387</t>
  </si>
  <si>
    <t>=J387</t>
  </si>
  <si>
    <t>=NL("First","Item","Description","No.",E387,"Location Filter",$E$12)</t>
  </si>
  <si>
    <t>=NL("First","Item","Base Unit of Measure","No.",E387)</t>
  </si>
  <si>
    <t>=NL("First","Item","68 Inventory","No.",E387)</t>
  </si>
  <si>
    <t>=NL("First","Item","Unit Cost","No.",E387)</t>
  </si>
  <si>
    <t>=SUBTOTAL(9,K388:K390)</t>
  </si>
  <si>
    <t>=C387</t>
  </si>
  <si>
    <t>=D387</t>
  </si>
  <si>
    <t>=NL("Rows","Item Ledger Entry","Location Code","Item No.",C388,"Location Code",$F$6)</t>
  </si>
  <si>
    <t>=NL("First","Item","68 Inventory","No.",C388,"Location Filter","@@"&amp;H388)</t>
  </si>
  <si>
    <t>=I388*D388</t>
  </si>
  <si>
    <t>=C388</t>
  </si>
  <si>
    <t>=D388</t>
  </si>
  <si>
    <t>=NL("First","Item","68 Inventory","No.",C389,"Location Filter","@@"&amp;H389)</t>
  </si>
  <si>
    <t>=I389*D389</t>
  </si>
  <si>
    <t>=E392</t>
  </si>
  <si>
    <t>=J392</t>
  </si>
  <si>
    <t>=NL("First","Item","Description","No.",E392,"Location Filter",$E$12)</t>
  </si>
  <si>
    <t>=NL("First","Item","Base Unit of Measure","No.",E392)</t>
  </si>
  <si>
    <t>=NL("First","Item","68 Inventory","No.",E392)</t>
  </si>
  <si>
    <t>=NL("First","Item","Unit Cost","No.",E392)</t>
  </si>
  <si>
    <t>=SUBTOTAL(9,K393:K395)</t>
  </si>
  <si>
    <t>=NL("Rows","Item Ledger Entry","Location Code","Item No.",C393,"Location Code",$F$6)</t>
  </si>
  <si>
    <t>=C393</t>
  </si>
  <si>
    <t>=D393</t>
  </si>
  <si>
    <t>=NL("First","Item","68 Inventory","No.",C394,"Location Filter","@@"&amp;H394)</t>
  </si>
  <si>
    <t>=I394*D394</t>
  </si>
  <si>
    <t>=E397</t>
  </si>
  <si>
    <t>=J397</t>
  </si>
  <si>
    <t>=NL("First","Item","Description","No.",E397,"Location Filter",$E$12)</t>
  </si>
  <si>
    <t>=NL("First","Item","Base Unit of Measure","No.",E397)</t>
  </si>
  <si>
    <t>=NL("First","Item","68 Inventory","No.",E397)</t>
  </si>
  <si>
    <t>=NL("First","Item","Unit Cost","No.",E397)</t>
  </si>
  <si>
    <t>=SUBTOTAL(9,K398:K400)</t>
  </si>
  <si>
    <t>=NL("Rows","Item Ledger Entry","Location Code","Item No.",C398,"Location Code",$F$6)</t>
  </si>
  <si>
    <t>=E402</t>
  </si>
  <si>
    <t>=J402</t>
  </si>
  <si>
    <t>=NL("First","Item","Description","No.",E402,"Location Filter",$E$12)</t>
  </si>
  <si>
    <t>=NL("First","Item","Base Unit of Measure","No.",E402)</t>
  </si>
  <si>
    <t>=NL("First","Item","68 Inventory","No.",E402)</t>
  </si>
  <si>
    <t>=NL("First","Item","Unit Cost","No.",E402)</t>
  </si>
  <si>
    <t>=SUBTOTAL(9,K403:K405)</t>
  </si>
  <si>
    <t>=C402</t>
  </si>
  <si>
    <t>=D402</t>
  </si>
  <si>
    <t>=NL("Rows","Item Ledger Entry","Location Code","Item No.",C403,"Location Code",$F$6)</t>
  </si>
  <si>
    <t>=NL("First","Item","68 Inventory","No.",C403,"Location Filter","@@"&amp;H403)</t>
  </si>
  <si>
    <t>=I403*D403</t>
  </si>
  <si>
    <t>=E407</t>
  </si>
  <si>
    <t>=J407</t>
  </si>
  <si>
    <t>=NL("First","Item","Description","No.",E407,"Location Filter",$E$12)</t>
  </si>
  <si>
    <t>=NL("First","Item","Base Unit of Measure","No.",E407)</t>
  </si>
  <si>
    <t>=NL("First","Item","68 Inventory","No.",E407)</t>
  </si>
  <si>
    <t>=NL("First","Item","Unit Cost","No.",E407)</t>
  </si>
  <si>
    <t>=SUBTOTAL(9,K408:K410)</t>
  </si>
  <si>
    <t>=C407</t>
  </si>
  <si>
    <t>=D407</t>
  </si>
  <si>
    <t>=NL("Rows","Item Ledger Entry","Location Code","Item No.",C408,"Location Code",$F$6)</t>
  </si>
  <si>
    <t>=NL("First","Item","68 Inventory","No.",C408,"Location Filter","@@"&amp;H408)</t>
  </si>
  <si>
    <t>=I408*D408</t>
  </si>
  <si>
    <t>=C408</t>
  </si>
  <si>
    <t>=D408</t>
  </si>
  <si>
    <t>=NL("First","Item","68 Inventory","No.",C409,"Location Filter","@@"&amp;H409)</t>
  </si>
  <si>
    <t>=I409*D409</t>
  </si>
  <si>
    <t>=E412</t>
  </si>
  <si>
    <t>=J412</t>
  </si>
  <si>
    <t>=NL("First","Item","Description","No.",E412,"Location Filter",$E$12)</t>
  </si>
  <si>
    <t>=NL("First","Item","Base Unit of Measure","No.",E412)</t>
  </si>
  <si>
    <t>=NL("First","Item","68 Inventory","No.",E412)</t>
  </si>
  <si>
    <t>=NL("First","Item","Unit Cost","No.",E412)</t>
  </si>
  <si>
    <t>=SUBTOTAL(9,K413:K415)</t>
  </si>
  <si>
    <t>=NL("Rows","Item Ledger Entry","Location Code","Item No.",C413,"Location Code",$F$6)</t>
  </si>
  <si>
    <t>=SUBTOTAL(9,K418:K420)</t>
  </si>
  <si>
    <t>=E422</t>
  </si>
  <si>
    <t>=J422</t>
  </si>
  <si>
    <t>=NL("First","Item","Description","No.",E422,"Location Filter",$E$12)</t>
  </si>
  <si>
    <t>=NL("First","Item","Base Unit of Measure","No.",E422)</t>
  </si>
  <si>
    <t>=NL("First","Item","68 Inventory","No.",E422)</t>
  </si>
  <si>
    <t>=NL("First","Item","Unit Cost","No.",E422)</t>
  </si>
  <si>
    <t>=SUBTOTAL(9,K423:K425)</t>
  </si>
  <si>
    <t>=C422</t>
  </si>
  <si>
    <t>=D422</t>
  </si>
  <si>
    <t>=NL("Rows","Item Ledger Entry","Location Code","Item No.",C423,"Location Code",$F$6)</t>
  </si>
  <si>
    <t>=NL("First","Item","68 Inventory","No.",C423,"Location Filter","@@"&amp;H423)</t>
  </si>
  <si>
    <t>=I423*D423</t>
  </si>
  <si>
    <t>=C423</t>
  </si>
  <si>
    <t>=D423</t>
  </si>
  <si>
    <t>=NL("First","Item","68 Inventory","No.",C424,"Location Filter","@@"&amp;H424)</t>
  </si>
  <si>
    <t>=I424*D424</t>
  </si>
  <si>
    <t>=E427</t>
  </si>
  <si>
    <t>=J427</t>
  </si>
  <si>
    <t>=NL("First","Item","Description","No.",E427,"Location Filter",$E$12)</t>
  </si>
  <si>
    <t>=NL("First","Item","Base Unit of Measure","No.",E427)</t>
  </si>
  <si>
    <t>=NL("First","Item","68 Inventory","No.",E427)</t>
  </si>
  <si>
    <t>=NL("First","Item","Unit Cost","No.",E427)</t>
  </si>
  <si>
    <t>=SUBTOTAL(9,K428:K430)</t>
  </si>
  <si>
    <t>=NL("Rows","Item Ledger Entry","Location Code","Item No.",C428,"Location Code",$F$6)</t>
  </si>
  <si>
    <t>=C428</t>
  </si>
  <si>
    <t>=D428</t>
  </si>
  <si>
    <t>=NL("First","Item","68 Inventory","No.",C429,"Location Filter","@@"&amp;H429)</t>
  </si>
  <si>
    <t>=I429*D429</t>
  </si>
  <si>
    <t>=E432</t>
  </si>
  <si>
    <t>=J432</t>
  </si>
  <si>
    <t>=NL("First","Item","Description","No.",E432,"Location Filter",$E$12)</t>
  </si>
  <si>
    <t>=NL("First","Item","Base Unit of Measure","No.",E432)</t>
  </si>
  <si>
    <t>=NL("First","Item","68 Inventory","No.",E432)</t>
  </si>
  <si>
    <t>=NL("First","Item","Unit Cost","No.",E432)</t>
  </si>
  <si>
    <t>=SUBTOTAL(9,K433:K435)</t>
  </si>
  <si>
    <t>=NL("Rows","Item Ledger Entry","Location Code","Item No.",C433,"Location Code",$F$6)</t>
  </si>
  <si>
    <t>=E437</t>
  </si>
  <si>
    <t>=J437</t>
  </si>
  <si>
    <t>=NL("First","Item","Description","No.",E437,"Location Filter",$E$12)</t>
  </si>
  <si>
    <t>=NL("First","Item","Base Unit of Measure","No.",E437)</t>
  </si>
  <si>
    <t>=NL("First","Item","68 Inventory","No.",E437)</t>
  </si>
  <si>
    <t>=NL("First","Item","Unit Cost","No.",E437)</t>
  </si>
  <si>
    <t>=SUBTOTAL(9,K438:K440)</t>
  </si>
  <si>
    <t>=C437</t>
  </si>
  <si>
    <t>=D437</t>
  </si>
  <si>
    <t>=NL("Rows","Item Ledger Entry","Location Code","Item No.",C438,"Location Code",$F$6)</t>
  </si>
  <si>
    <t>=NL("First","Item","68 Inventory","No.",C438,"Location Filter","@@"&amp;H438)</t>
  </si>
  <si>
    <t>=I438*D438</t>
  </si>
  <si>
    <t>=E442</t>
  </si>
  <si>
    <t>=J442</t>
  </si>
  <si>
    <t>=NL("First","Item","Description","No.",E442,"Location Filter",$E$12)</t>
  </si>
  <si>
    <t>=NL("First","Item","Base Unit of Measure","No.",E442)</t>
  </si>
  <si>
    <t>=NL("First","Item","68 Inventory","No.",E442)</t>
  </si>
  <si>
    <t>=NL("First","Item","Unit Cost","No.",E442)</t>
  </si>
  <si>
    <t>=SUBTOTAL(9,K443:K445)</t>
  </si>
  <si>
    <t>=C442</t>
  </si>
  <si>
    <t>=D442</t>
  </si>
  <si>
    <t>=NL("Rows","Item Ledger Entry","Location Code","Item No.",C443,"Location Code",$F$6)</t>
  </si>
  <si>
    <t>=NL("First","Item","68 Inventory","No.",C443,"Location Filter","@@"&amp;H443)</t>
  </si>
  <si>
    <t>=I443*D443</t>
  </si>
  <si>
    <t>=C443</t>
  </si>
  <si>
    <t>=D443</t>
  </si>
  <si>
    <t>=NL("First","Item","68 Inventory","No.",C444,"Location Filter","@@"&amp;H444)</t>
  </si>
  <si>
    <t>=I444*D444</t>
  </si>
  <si>
    <t>=E447</t>
  </si>
  <si>
    <t>=J447</t>
  </si>
  <si>
    <t>=NL("First","Item","Description","No.",E447,"Location Filter",$E$12)</t>
  </si>
  <si>
    <t>=NL("First","Item","Base Unit of Measure","No.",E447)</t>
  </si>
  <si>
    <t>=NL("First","Item","68 Inventory","No.",E447)</t>
  </si>
  <si>
    <t>=NL("First","Item","Unit Cost","No.",E447)</t>
  </si>
  <si>
    <t>=SUBTOTAL(9,K448:K450)</t>
  </si>
  <si>
    <t>=NL("Rows","Item Ledger Entry","Location Code","Item No.",C448,"Location Code",$F$6)</t>
  </si>
  <si>
    <t>=SUBTOTAL(9,K453:K455)</t>
  </si>
  <si>
    <t>=E457</t>
  </si>
  <si>
    <t>=J457</t>
  </si>
  <si>
    <t>=NL("First","Item","Description","No.",E457,"Location Filter",$E$12)</t>
  </si>
  <si>
    <t>=NL("First","Item","Base Unit of Measure","No.",E457)</t>
  </si>
  <si>
    <t>=NL("First","Item","68 Inventory","No.",E457)</t>
  </si>
  <si>
    <t>=NL("First","Item","Unit Cost","No.",E457)</t>
  </si>
  <si>
    <t>=SUBTOTAL(9,K458:K460)</t>
  </si>
  <si>
    <t>=C457</t>
  </si>
  <si>
    <t>=D457</t>
  </si>
  <si>
    <t>=NL("Rows","Item Ledger Entry","Location Code","Item No.",C458,"Location Code",$F$6)</t>
  </si>
  <si>
    <t>=NL("First","Item","68 Inventory","No.",C458,"Location Filter","@@"&amp;H458)</t>
  </si>
  <si>
    <t>=I458*D458</t>
  </si>
  <si>
    <t>=C458</t>
  </si>
  <si>
    <t>=D458</t>
  </si>
  <si>
    <t>=NL("First","Item","68 Inventory","No.",C459,"Location Filter","@@"&amp;H459)</t>
  </si>
  <si>
    <t>=I459*D459</t>
  </si>
  <si>
    <t>=E462</t>
  </si>
  <si>
    <t>=J462</t>
  </si>
  <si>
    <t>=NL("First","Item","Description","No.",E462,"Location Filter",$E$12)</t>
  </si>
  <si>
    <t>=NL("First","Item","Base Unit of Measure","No.",E462)</t>
  </si>
  <si>
    <t>=NL("First","Item","68 Inventory","No.",E462)</t>
  </si>
  <si>
    <t>=NL("First","Item","Unit Cost","No.",E462)</t>
  </si>
  <si>
    <t>=SUBTOTAL(9,K463:K465)</t>
  </si>
  <si>
    <t>=NL("Rows","Item Ledger Entry","Location Code","Item No.",C463,"Location Code",$F$6)</t>
  </si>
  <si>
    <t>=C463</t>
  </si>
  <si>
    <t>=D463</t>
  </si>
  <si>
    <t>=NL("First","Item","68 Inventory","No.",C464,"Location Filter","@@"&amp;H464)</t>
  </si>
  <si>
    <t>=I464*D464</t>
  </si>
  <si>
    <t>=E467</t>
  </si>
  <si>
    <t>=J467</t>
  </si>
  <si>
    <t>=NL("First","Item","Description","No.",E467,"Location Filter",$E$12)</t>
  </si>
  <si>
    <t>=NL("First","Item","Base Unit of Measure","No.",E467)</t>
  </si>
  <si>
    <t>=NL("First","Item","68 Inventory","No.",E467)</t>
  </si>
  <si>
    <t>=NL("First","Item","Unit Cost","No.",E467)</t>
  </si>
  <si>
    <t>=SUBTOTAL(9,K468:K470)</t>
  </si>
  <si>
    <t>=NL("Rows","Item Ledger Entry","Location Code","Item No.",C468,"Location Code",$F$6)</t>
  </si>
  <si>
    <t>=E472</t>
  </si>
  <si>
    <t>=J472</t>
  </si>
  <si>
    <t>=NL("First","Item","Description","No.",E472,"Location Filter",$E$12)</t>
  </si>
  <si>
    <t>=NL("First","Item","Base Unit of Measure","No.",E472)</t>
  </si>
  <si>
    <t>=NL("First","Item","68 Inventory","No.",E472)</t>
  </si>
  <si>
    <t>=NL("First","Item","Unit Cost","No.",E472)</t>
  </si>
  <si>
    <t>=SUBTOTAL(9,K473:K475)</t>
  </si>
  <si>
    <t>=C472</t>
  </si>
  <si>
    <t>=D472</t>
  </si>
  <si>
    <t>=NL("Rows","Item Ledger Entry","Location Code","Item No.",C473,"Location Code",$F$6)</t>
  </si>
  <si>
    <t>=NL("First","Item","68 Inventory","No.",C473,"Location Filter","@@"&amp;H473)</t>
  </si>
  <si>
    <t>=I473*D473</t>
  </si>
  <si>
    <t>=E477</t>
  </si>
  <si>
    <t>=J477</t>
  </si>
  <si>
    <t>=NL("First","Item","Description","No.",E477,"Location Filter",$E$12)</t>
  </si>
  <si>
    <t>=NL("First","Item","Base Unit of Measure","No.",E477)</t>
  </si>
  <si>
    <t>=NL("First","Item","68 Inventory","No.",E477)</t>
  </si>
  <si>
    <t>=NL("First","Item","Unit Cost","No.",E477)</t>
  </si>
  <si>
    <t>=SUBTOTAL(9,K478:K480)</t>
  </si>
  <si>
    <t>=C477</t>
  </si>
  <si>
    <t>=D477</t>
  </si>
  <si>
    <t>=NL("Rows","Item Ledger Entry","Location Code","Item No.",C478,"Location Code",$F$6)</t>
  </si>
  <si>
    <t>=NL("First","Item","68 Inventory","No.",C478,"Location Filter","@@"&amp;H478)</t>
  </si>
  <si>
    <t>=I478*D478</t>
  </si>
  <si>
    <t>=C478</t>
  </si>
  <si>
    <t>=D478</t>
  </si>
  <si>
    <t>=NL("First","Item","68 Inventory","No.",C479,"Location Filter","@@"&amp;H479)</t>
  </si>
  <si>
    <t>=I479*D479</t>
  </si>
  <si>
    <t>=E482</t>
  </si>
  <si>
    <t>=J482</t>
  </si>
  <si>
    <t>=NL("First","Item","Description","No.",E482,"Location Filter",$E$12)</t>
  </si>
  <si>
    <t>=NL("First","Item","Base Unit of Measure","No.",E482)</t>
  </si>
  <si>
    <t>=NL("First","Item","68 Inventory","No.",E482)</t>
  </si>
  <si>
    <t>=NL("First","Item","Unit Cost","No.",E482)</t>
  </si>
  <si>
    <t>=SUBTOTAL(9,K483:K485)</t>
  </si>
  <si>
    <t>=NL("Rows","Item Ledger Entry","Location Code","Item No.",C483,"Location Code",$F$6)</t>
  </si>
  <si>
    <t>=SUBTOTAL(9,K493:K495)</t>
  </si>
  <si>
    <t>=E497</t>
  </si>
  <si>
    <t>=J497</t>
  </si>
  <si>
    <t>=NL("First","Item","Description","No.",E497,"Location Filter",$E$12)</t>
  </si>
  <si>
    <t>=NL("First","Item","Base Unit of Measure","No.",E497)</t>
  </si>
  <si>
    <t>=NL("First","Item","68 Inventory","No.",E497)</t>
  </si>
  <si>
    <t>=NL("First","Item","Unit Cost","No.",E497)</t>
  </si>
  <si>
    <t>=SUBTOTAL(9,K498:K500)</t>
  </si>
  <si>
    <t>=C497</t>
  </si>
  <si>
    <t>=D497</t>
  </si>
  <si>
    <t>=NL("Rows","Item Ledger Entry","Location Code","Item No.",C498,"Location Code",$F$6)</t>
  </si>
  <si>
    <t>=NL("First","Item","68 Inventory","No.",C498,"Location Filter","@@"&amp;H498)</t>
  </si>
  <si>
    <t>=I498*D498</t>
  </si>
  <si>
    <t>=C498</t>
  </si>
  <si>
    <t>=D498</t>
  </si>
  <si>
    <t>=NL("First","Item","68 Inventory","No.",C499,"Location Filter","@@"&amp;H499)</t>
  </si>
  <si>
    <t>=I499*D499</t>
  </si>
  <si>
    <t>=E502</t>
  </si>
  <si>
    <t>=J502</t>
  </si>
  <si>
    <t>=NL("First","Item","Description","No.",E502,"Location Filter",$E$12)</t>
  </si>
  <si>
    <t>=NL("First","Item","Base Unit of Measure","No.",E502)</t>
  </si>
  <si>
    <t>=NL("First","Item","68 Inventory","No.",E502)</t>
  </si>
  <si>
    <t>=NL("First","Item","Unit Cost","No.",E502)</t>
  </si>
  <si>
    <t>=SUBTOTAL(9,K503:K505)</t>
  </si>
  <si>
    <t>=NL("Rows","Item Ledger Entry","Location Code","Item No.",C503,"Location Code",$F$6)</t>
  </si>
  <si>
    <t>=C503</t>
  </si>
  <si>
    <t>=D503</t>
  </si>
  <si>
    <t>=NL("First","Item","68 Inventory","No.",C504,"Location Filter","@@"&amp;H504)</t>
  </si>
  <si>
    <t>=I504*D504</t>
  </si>
  <si>
    <t>=E507</t>
  </si>
  <si>
    <t>=J507</t>
  </si>
  <si>
    <t>=NL("First","Item","Description","No.",E507,"Location Filter",$E$12)</t>
  </si>
  <si>
    <t>=NL("First","Item","Base Unit of Measure","No.",E507)</t>
  </si>
  <si>
    <t>=NL("First","Item","68 Inventory","No.",E507)</t>
  </si>
  <si>
    <t>=NL("First","Item","Unit Cost","No.",E507)</t>
  </si>
  <si>
    <t>=SUBTOTAL(9,K508:K510)</t>
  </si>
  <si>
    <t>=NL("Rows","Item Ledger Entry","Location Code","Item No.",C508,"Location Code",$F$6)</t>
  </si>
  <si>
    <t>=E512</t>
  </si>
  <si>
    <t>=J512</t>
  </si>
  <si>
    <t>=NL("First","Item","Description","No.",E512,"Location Filter",$E$12)</t>
  </si>
  <si>
    <t>=NL("First","Item","Base Unit of Measure","No.",E512)</t>
  </si>
  <si>
    <t>=NL("First","Item","68 Inventory","No.",E512)</t>
  </si>
  <si>
    <t>=NL("First","Item","Unit Cost","No.",E512)</t>
  </si>
  <si>
    <t>=SUBTOTAL(9,K513:K515)</t>
  </si>
  <si>
    <t>=C512</t>
  </si>
  <si>
    <t>=D512</t>
  </si>
  <si>
    <t>=NL("Rows","Item Ledger Entry","Location Code","Item No.",C513,"Location Code",$F$6)</t>
  </si>
  <si>
    <t>=NL("First","Item","68 Inventory","No.",C513,"Location Filter","@@"&amp;H513)</t>
  </si>
  <si>
    <t>=I513*D513</t>
  </si>
  <si>
    <t>=E517</t>
  </si>
  <si>
    <t>=J517</t>
  </si>
  <si>
    <t>=NL("First","Item","Description","No.",E517,"Location Filter",$E$12)</t>
  </si>
  <si>
    <t>=NL("First","Item","Base Unit of Measure","No.",E517)</t>
  </si>
  <si>
    <t>=NL("First","Item","68 Inventory","No.",E517)</t>
  </si>
  <si>
    <t>=NL("First","Item","Unit Cost","No.",E517)</t>
  </si>
  <si>
    <t>=SUBTOTAL(9,K518:K520)</t>
  </si>
  <si>
    <t>=C517</t>
  </si>
  <si>
    <t>=D517</t>
  </si>
  <si>
    <t>=NL("Rows","Item Ledger Entry","Location Code","Item No.",C518,"Location Code",$F$6)</t>
  </si>
  <si>
    <t>=NL("First","Item","68 Inventory","No.",C518,"Location Filter","@@"&amp;H518)</t>
  </si>
  <si>
    <t>=I518*D518</t>
  </si>
  <si>
    <t>=C518</t>
  </si>
  <si>
    <t>=D518</t>
  </si>
  <si>
    <t>=NL("First","Item","68 Inventory","No.",C519,"Location Filter","@@"&amp;H519)</t>
  </si>
  <si>
    <t>=I519*D519</t>
  </si>
  <si>
    <t>=E522</t>
  </si>
  <si>
    <t>=J522</t>
  </si>
  <si>
    <t>="E100036"</t>
  </si>
  <si>
    <t>=NL("First","Item","Description","No.",E522,"Location Filter",$E$12)</t>
  </si>
  <si>
    <t>=NL("First","Item","Base Unit of Measure","No.",E522)</t>
  </si>
  <si>
    <t>=NL("First","Item","68 Inventory","No.",E522)</t>
  </si>
  <si>
    <t>=NL("First","Item","Unit Cost","No.",E522)</t>
  </si>
  <si>
    <t>=SUBTOTAL(9,K523:K525)</t>
  </si>
  <si>
    <t>=NL("Rows","Item Ledger Entry","Location Code","Item No.",C523,"Location Code",$F$6)</t>
  </si>
  <si>
    <t>="E100037"</t>
  </si>
  <si>
    <t>=SUBTOTAL(9,K528:K530)</t>
  </si>
  <si>
    <t>=E532</t>
  </si>
  <si>
    <t>=J532</t>
  </si>
  <si>
    <t>=NL("First","Item","Description","No.",E532,"Location Filter",$E$12)</t>
  </si>
  <si>
    <t>=NL("First","Item","Base Unit of Measure","No.",E532)</t>
  </si>
  <si>
    <t>=NL("First","Item","68 Inventory","No.",E532)</t>
  </si>
  <si>
    <t>=NL("First","Item","Unit Cost","No.",E532)</t>
  </si>
  <si>
    <t>=SUBTOTAL(9,K533:K535)</t>
  </si>
  <si>
    <t>=C532</t>
  </si>
  <si>
    <t>=D532</t>
  </si>
  <si>
    <t>=NL("Rows","Item Ledger Entry","Location Code","Item No.",C533,"Location Code",$F$6)</t>
  </si>
  <si>
    <t>=NL("First","Item","68 Inventory","No.",C533,"Location Filter","@@"&amp;H533)</t>
  </si>
  <si>
    <t>=I533*D533</t>
  </si>
  <si>
    <t>=C533</t>
  </si>
  <si>
    <t>=D533</t>
  </si>
  <si>
    <t>=NL("First","Item","68 Inventory","No.",C534,"Location Filter","@@"&amp;H534)</t>
  </si>
  <si>
    <t>=I534*D534</t>
  </si>
  <si>
    <t>=E537</t>
  </si>
  <si>
    <t>=J537</t>
  </si>
  <si>
    <t>=NL("First","Item","Description","No.",E537,"Location Filter",$E$12)</t>
  </si>
  <si>
    <t>=NL("First","Item","Base Unit of Measure","No.",E537)</t>
  </si>
  <si>
    <t>=NL("First","Item","68 Inventory","No.",E537)</t>
  </si>
  <si>
    <t>=NL("First","Item","Unit Cost","No.",E537)</t>
  </si>
  <si>
    <t>=SUBTOTAL(9,K538:K540)</t>
  </si>
  <si>
    <t>=NL("Rows","Item Ledger Entry","Location Code","Item No.",C538,"Location Code",$F$6)</t>
  </si>
  <si>
    <t>=C538</t>
  </si>
  <si>
    <t>=D538</t>
  </si>
  <si>
    <t>=NL("First","Item","68 Inventory","No.",C539,"Location Filter","@@"&amp;H539)</t>
  </si>
  <si>
    <t>=I539*D539</t>
  </si>
  <si>
    <t>=E542</t>
  </si>
  <si>
    <t>=J542</t>
  </si>
  <si>
    <t>=NL("First","Item","Description","No.",E542,"Location Filter",$E$12)</t>
  </si>
  <si>
    <t>=NL("First","Item","Base Unit of Measure","No.",E542)</t>
  </si>
  <si>
    <t>=NL("First","Item","68 Inventory","No.",E542)</t>
  </si>
  <si>
    <t>=NL("First","Item","Unit Cost","No.",E542)</t>
  </si>
  <si>
    <t>=SUBTOTAL(9,K543:K545)</t>
  </si>
  <si>
    <t>=NL("Rows","Item Ledger Entry","Location Code","Item No.",C543,"Location Code",$F$6)</t>
  </si>
  <si>
    <t>=E547</t>
  </si>
  <si>
    <t>=J547</t>
  </si>
  <si>
    <t>=NL("First","Item","Description","No.",E547,"Location Filter",$E$12)</t>
  </si>
  <si>
    <t>=NL("First","Item","Base Unit of Measure","No.",E547)</t>
  </si>
  <si>
    <t>=NL("First","Item","68 Inventory","No.",E547)</t>
  </si>
  <si>
    <t>=NL("First","Item","Unit Cost","No.",E547)</t>
  </si>
  <si>
    <t>=SUBTOTAL(9,K548:K550)</t>
  </si>
  <si>
    <t>=C547</t>
  </si>
  <si>
    <t>=D547</t>
  </si>
  <si>
    <t>=NL("Rows","Item Ledger Entry","Location Code","Item No.",C548,"Location Code",$F$6)</t>
  </si>
  <si>
    <t>=NL("First","Item","68 Inventory","No.",C548,"Location Filter","@@"&amp;H548)</t>
  </si>
  <si>
    <t>=I548*D548</t>
  </si>
  <si>
    <t>=E552</t>
  </si>
  <si>
    <t>=J552</t>
  </si>
  <si>
    <t>=NL("First","Item","Description","No.",E552,"Location Filter",$E$12)</t>
  </si>
  <si>
    <t>=NL("First","Item","Base Unit of Measure","No.",E552)</t>
  </si>
  <si>
    <t>=NL("First","Item","68 Inventory","No.",E552)</t>
  </si>
  <si>
    <t>=NL("First","Item","Unit Cost","No.",E552)</t>
  </si>
  <si>
    <t>=SUBTOTAL(9,K553:K555)</t>
  </si>
  <si>
    <t>=C552</t>
  </si>
  <si>
    <t>=D552</t>
  </si>
  <si>
    <t>=NL("Rows","Item Ledger Entry","Location Code","Item No.",C553,"Location Code",$F$6)</t>
  </si>
  <si>
    <t>=NL("First","Item","68 Inventory","No.",C553,"Location Filter","@@"&amp;H553)</t>
  </si>
  <si>
    <t>=I553*D553</t>
  </si>
  <si>
    <t>=C553</t>
  </si>
  <si>
    <t>=D553</t>
  </si>
  <si>
    <t>=NL("First","Item","68 Inventory","No.",C554,"Location Filter","@@"&amp;H554)</t>
  </si>
  <si>
    <t>=I554*D554</t>
  </si>
  <si>
    <t>=E557</t>
  </si>
  <si>
    <t>=J557</t>
  </si>
  <si>
    <t>=NL("First","Item","Description","No.",E557,"Location Filter",$E$12)</t>
  </si>
  <si>
    <t>=NL("First","Item","Base Unit of Measure","No.",E557)</t>
  </si>
  <si>
    <t>=NL("First","Item","68 Inventory","No.",E557)</t>
  </si>
  <si>
    <t>=NL("First","Item","Unit Cost","No.",E557)</t>
  </si>
  <si>
    <t>=SUBTOTAL(9,K558:K560)</t>
  </si>
  <si>
    <t>=NL("Rows","Item Ledger Entry","Location Code","Item No.",C558,"Location Code",$F$6)</t>
  </si>
  <si>
    <t>=SUBTOTAL(9,K563:K565)</t>
  </si>
  <si>
    <t>=E567</t>
  </si>
  <si>
    <t>=J567</t>
  </si>
  <si>
    <t>=NL("First","Item","Description","No.",E567,"Location Filter",$E$12)</t>
  </si>
  <si>
    <t>=NL("First","Item","Base Unit of Measure","No.",E567)</t>
  </si>
  <si>
    <t>=NL("First","Item","68 Inventory","No.",E567)</t>
  </si>
  <si>
    <t>=NL("First","Item","Unit Cost","No.",E567)</t>
  </si>
  <si>
    <t>=SUBTOTAL(9,K568:K570)</t>
  </si>
  <si>
    <t>=C567</t>
  </si>
  <si>
    <t>=D567</t>
  </si>
  <si>
    <t>=NL("Rows","Item Ledger Entry","Location Code","Item No.",C568,"Location Code",$F$6)</t>
  </si>
  <si>
    <t>=NL("First","Item","68 Inventory","No.",C568,"Location Filter","@@"&amp;H568)</t>
  </si>
  <si>
    <t>=I568*D568</t>
  </si>
  <si>
    <t>=C568</t>
  </si>
  <si>
    <t>=D568</t>
  </si>
  <si>
    <t>=NL("First","Item","68 Inventory","No.",C569,"Location Filter","@@"&amp;H569)</t>
  </si>
  <si>
    <t>=I569*D569</t>
  </si>
  <si>
    <t>=E572</t>
  </si>
  <si>
    <t>=J572</t>
  </si>
  <si>
    <t>=NL("First","Item","Description","No.",E572,"Location Filter",$E$12)</t>
  </si>
  <si>
    <t>=NL("First","Item","Base Unit of Measure","No.",E572)</t>
  </si>
  <si>
    <t>=NL("First","Item","68 Inventory","No.",E572)</t>
  </si>
  <si>
    <t>=NL("First","Item","Unit Cost","No.",E572)</t>
  </si>
  <si>
    <t>=SUBTOTAL(9,K573:K575)</t>
  </si>
  <si>
    <t>=NL("Rows","Item Ledger Entry","Location Code","Item No.",C573,"Location Code",$F$6)</t>
  </si>
  <si>
    <t>=C573</t>
  </si>
  <si>
    <t>=D573</t>
  </si>
  <si>
    <t>=NL("First","Item","68 Inventory","No.",C574,"Location Filter","@@"&amp;H574)</t>
  </si>
  <si>
    <t>=I574*D574</t>
  </si>
  <si>
    <t>=E577</t>
  </si>
  <si>
    <t>=J577</t>
  </si>
  <si>
    <t>=NL("First","Item","Description","No.",E577,"Location Filter",$E$12)</t>
  </si>
  <si>
    <t>=NL("First","Item","Base Unit of Measure","No.",E577)</t>
  </si>
  <si>
    <t>=NL("First","Item","68 Inventory","No.",E577)</t>
  </si>
  <si>
    <t>=NL("First","Item","Unit Cost","No.",E577)</t>
  </si>
  <si>
    <t>=SUBTOTAL(9,K578:K580)</t>
  </si>
  <si>
    <t>=NL("Rows","Item Ledger Entry","Location Code","Item No.",C578,"Location Code",$F$6)</t>
  </si>
  <si>
    <t>=E582</t>
  </si>
  <si>
    <t>=J582</t>
  </si>
  <si>
    <t>=NL("First","Item","Description","No.",E582,"Location Filter",$E$12)</t>
  </si>
  <si>
    <t>=NL("First","Item","Base Unit of Measure","No.",E582)</t>
  </si>
  <si>
    <t>=NL("First","Item","68 Inventory","No.",E582)</t>
  </si>
  <si>
    <t>=NL("First","Item","Unit Cost","No.",E582)</t>
  </si>
  <si>
    <t>=SUBTOTAL(9,K583:K585)</t>
  </si>
  <si>
    <t>=C582</t>
  </si>
  <si>
    <t>=D582</t>
  </si>
  <si>
    <t>=NL("Rows","Item Ledger Entry","Location Code","Item No.",C583,"Location Code",$F$6)</t>
  </si>
  <si>
    <t>=NL("First","Item","68 Inventory","No.",C583,"Location Filter","@@"&amp;H583)</t>
  </si>
  <si>
    <t>=I583*D583</t>
  </si>
  <si>
    <t>=E587</t>
  </si>
  <si>
    <t>=J587</t>
  </si>
  <si>
    <t>=NL("First","Item","Description","No.",E587,"Location Filter",$E$12)</t>
  </si>
  <si>
    <t>=NL("First","Item","Base Unit of Measure","No.",E587)</t>
  </si>
  <si>
    <t>=NL("First","Item","68 Inventory","No.",E587)</t>
  </si>
  <si>
    <t>=NL("First","Item","Unit Cost","No.",E587)</t>
  </si>
  <si>
    <t>=SUBTOTAL(9,K588:K590)</t>
  </si>
  <si>
    <t>=C587</t>
  </si>
  <si>
    <t>=D587</t>
  </si>
  <si>
    <t>=NL("Rows","Item Ledger Entry","Location Code","Item No.",C588,"Location Code",$F$6)</t>
  </si>
  <si>
    <t>=NL("First","Item","68 Inventory","No.",C588,"Location Filter","@@"&amp;H588)</t>
  </si>
  <si>
    <t>=I588*D588</t>
  </si>
  <si>
    <t>=C588</t>
  </si>
  <si>
    <t>=D588</t>
  </si>
  <si>
    <t>=NL("First","Item","68 Inventory","No.",C589,"Location Filter","@@"&amp;H589)</t>
  </si>
  <si>
    <t>=I589*D589</t>
  </si>
  <si>
    <t>=E592</t>
  </si>
  <si>
    <t>=J592</t>
  </si>
  <si>
    <t>=NL("First","Item","Description","No.",E592,"Location Filter",$E$12)</t>
  </si>
  <si>
    <t>=NL("First","Item","Base Unit of Measure","No.",E592)</t>
  </si>
  <si>
    <t>=NL("First","Item","68 Inventory","No.",E592)</t>
  </si>
  <si>
    <t>=NL("First","Item","Unit Cost","No.",E592)</t>
  </si>
  <si>
    <t>=SUBTOTAL(9,K593:K595)</t>
  </si>
  <si>
    <t>=NL("Rows","Item Ledger Entry","Location Code","Item No.",C593,"Location Code",$F$6)</t>
  </si>
  <si>
    <t>=SUBTOTAL(9,K598:K600)</t>
  </si>
  <si>
    <t>=E602</t>
  </si>
  <si>
    <t>=J602</t>
  </si>
  <si>
    <t>=NL("First","Item","Description","No.",E602,"Location Filter",$E$12)</t>
  </si>
  <si>
    <t>=NL("First","Item","Base Unit of Measure","No.",E602)</t>
  </si>
  <si>
    <t>=NL("First","Item","68 Inventory","No.",E602)</t>
  </si>
  <si>
    <t>=NL("First","Item","Unit Cost","No.",E602)</t>
  </si>
  <si>
    <t>=SUBTOTAL(9,K603:K605)</t>
  </si>
  <si>
    <t>=C602</t>
  </si>
  <si>
    <t>=D602</t>
  </si>
  <si>
    <t>=NL("Rows","Item Ledger Entry","Location Code","Item No.",C603,"Location Code",$F$6)</t>
  </si>
  <si>
    <t>=NL("First","Item","68 Inventory","No.",C603,"Location Filter","@@"&amp;H603)</t>
  </si>
  <si>
    <t>=I603*D603</t>
  </si>
  <si>
    <t>=C603</t>
  </si>
  <si>
    <t>=D603</t>
  </si>
  <si>
    <t>=NL("First","Item","68 Inventory","No.",C604,"Location Filter","@@"&amp;H604)</t>
  </si>
  <si>
    <t>=I604*D604</t>
  </si>
  <si>
    <t>=E607</t>
  </si>
  <si>
    <t>=J607</t>
  </si>
  <si>
    <t>=NL("First","Item","Description","No.",E607,"Location Filter",$E$12)</t>
  </si>
  <si>
    <t>=NL("First","Item","Base Unit of Measure","No.",E607)</t>
  </si>
  <si>
    <t>=NL("First","Item","68 Inventory","No.",E607)</t>
  </si>
  <si>
    <t>=NL("First","Item","Unit Cost","No.",E607)</t>
  </si>
  <si>
    <t>=SUBTOTAL(9,K608:K610)</t>
  </si>
  <si>
    <t>=NL("Rows","Item Ledger Entry","Location Code","Item No.",C608,"Location Code",$F$6)</t>
  </si>
  <si>
    <t>=C608</t>
  </si>
  <si>
    <t>=D608</t>
  </si>
  <si>
    <t>=NL("First","Item","68 Inventory","No.",C609,"Location Filter","@@"&amp;H609)</t>
  </si>
  <si>
    <t>=I609*D609</t>
  </si>
  <si>
    <t>=E612</t>
  </si>
  <si>
    <t>=J612</t>
  </si>
  <si>
    <t>=NL("First","Item","Description","No.",E612,"Location Filter",$E$12)</t>
  </si>
  <si>
    <t>=NL("First","Item","Base Unit of Measure","No.",E612)</t>
  </si>
  <si>
    <t>=NL("First","Item","68 Inventory","No.",E612)</t>
  </si>
  <si>
    <t>=NL("First","Item","Unit Cost","No.",E612)</t>
  </si>
  <si>
    <t>=SUBTOTAL(9,K613:K615)</t>
  </si>
  <si>
    <t>=NL("Rows","Item Ledger Entry","Location Code","Item No.",C613,"Location Code",$F$6)</t>
  </si>
  <si>
    <t>=E617</t>
  </si>
  <si>
    <t>=J617</t>
  </si>
  <si>
    <t>=NL("First","Item","Description","No.",E617,"Location Filter",$E$12)</t>
  </si>
  <si>
    <t>=NL("First","Item","Base Unit of Measure","No.",E617)</t>
  </si>
  <si>
    <t>=NL("First","Item","68 Inventory","No.",E617)</t>
  </si>
  <si>
    <t>=NL("First","Item","Unit Cost","No.",E617)</t>
  </si>
  <si>
    <t>=SUBTOTAL(9,K618:K620)</t>
  </si>
  <si>
    <t>=C617</t>
  </si>
  <si>
    <t>=D617</t>
  </si>
  <si>
    <t>=NL("Rows","Item Ledger Entry","Location Code","Item No.",C618,"Location Code",$F$6)</t>
  </si>
  <si>
    <t>=NL("First","Item","68 Inventory","No.",C618,"Location Filter","@@"&amp;H618)</t>
  </si>
  <si>
    <t>=I618*D618</t>
  </si>
  <si>
    <t>=E622</t>
  </si>
  <si>
    <t>=J622</t>
  </si>
  <si>
    <t>=NL("First","Item","Description","No.",E622,"Location Filter",$E$12)</t>
  </si>
  <si>
    <t>=NL("First","Item","Base Unit of Measure","No.",E622)</t>
  </si>
  <si>
    <t>=NL("First","Item","68 Inventory","No.",E622)</t>
  </si>
  <si>
    <t>=NL("First","Item","Unit Cost","No.",E622)</t>
  </si>
  <si>
    <t>=SUBTOTAL(9,K623:K625)</t>
  </si>
  <si>
    <t>=C622</t>
  </si>
  <si>
    <t>=D622</t>
  </si>
  <si>
    <t>=NL("Rows","Item Ledger Entry","Location Code","Item No.",C623,"Location Code",$F$6)</t>
  </si>
  <si>
    <t>=NL("First","Item","68 Inventory","No.",C623,"Location Filter","@@"&amp;H623)</t>
  </si>
  <si>
    <t>=I623*D623</t>
  </si>
  <si>
    <t>=C623</t>
  </si>
  <si>
    <t>=D623</t>
  </si>
  <si>
    <t>=NL("First","Item","68 Inventory","No.",C624,"Location Filter","@@"&amp;H624)</t>
  </si>
  <si>
    <t>=I624*D624</t>
  </si>
  <si>
    <t>=E627</t>
  </si>
  <si>
    <t>=J627</t>
  </si>
  <si>
    <t>=NL("First","Item","Description","No.",E627,"Location Filter",$E$12)</t>
  </si>
  <si>
    <t>=NL("First","Item","Base Unit of Measure","No.",E627)</t>
  </si>
  <si>
    <t>=NL("First","Item","68 Inventory","No.",E627)</t>
  </si>
  <si>
    <t>=NL("First","Item","Unit Cost","No.",E627)</t>
  </si>
  <si>
    <t>=SUBTOTAL(9,K628:K630)</t>
  </si>
  <si>
    <t>=NL("Rows","Item Ledger Entry","Location Code","Item No.",C628,"Location Code",$F$6)</t>
  </si>
  <si>
    <t>=SUBTOTAL(9,K633:K635)</t>
  </si>
  <si>
    <t>=E637</t>
  </si>
  <si>
    <t>=J637</t>
  </si>
  <si>
    <t>=NL("First","Item","Description","No.",E637,"Location Filter",$E$12)</t>
  </si>
  <si>
    <t>=NL("First","Item","Base Unit of Measure","No.",E637)</t>
  </si>
  <si>
    <t>=NL("First","Item","68 Inventory","No.",E637)</t>
  </si>
  <si>
    <t>=NL("First","Item","Unit Cost","No.",E637)</t>
  </si>
  <si>
    <t>=SUBTOTAL(9,K638:K640)</t>
  </si>
  <si>
    <t>=C637</t>
  </si>
  <si>
    <t>=D637</t>
  </si>
  <si>
    <t>=NL("Rows","Item Ledger Entry","Location Code","Item No.",C638,"Location Code",$F$6)</t>
  </si>
  <si>
    <t>=NL("First","Item","68 Inventory","No.",C638,"Location Filter","@@"&amp;H638)</t>
  </si>
  <si>
    <t>=I638*D638</t>
  </si>
  <si>
    <t>=C638</t>
  </si>
  <si>
    <t>=D638</t>
  </si>
  <si>
    <t>=NL("First","Item","68 Inventory","No.",C639,"Location Filter","@@"&amp;H639)</t>
  </si>
  <si>
    <t>=I639*D639</t>
  </si>
  <si>
    <t>=E642</t>
  </si>
  <si>
    <t>=J642</t>
  </si>
  <si>
    <t>=NL("First","Item","Description","No.",E642,"Location Filter",$E$12)</t>
  </si>
  <si>
    <t>=NL("First","Item","Base Unit of Measure","No.",E642)</t>
  </si>
  <si>
    <t>=NL("First","Item","68 Inventory","No.",E642)</t>
  </si>
  <si>
    <t>=NL("First","Item","Unit Cost","No.",E642)</t>
  </si>
  <si>
    <t>=SUBTOTAL(9,K643:K645)</t>
  </si>
  <si>
    <t>=NL("Rows","Item Ledger Entry","Location Code","Item No.",C643,"Location Code",$F$6)</t>
  </si>
  <si>
    <t>=C643</t>
  </si>
  <si>
    <t>=D643</t>
  </si>
  <si>
    <t>=NL("First","Item","68 Inventory","No.",C644,"Location Filter","@@"&amp;H644)</t>
  </si>
  <si>
    <t>=I644*D644</t>
  </si>
  <si>
    <t>=E647</t>
  </si>
  <si>
    <t>=J647</t>
  </si>
  <si>
    <t>=NL("First","Item","Description","No.",E647,"Location Filter",$E$12)</t>
  </si>
  <si>
    <t>=NL("First","Item","Base Unit of Measure","No.",E647)</t>
  </si>
  <si>
    <t>=NL("First","Item","68 Inventory","No.",E647)</t>
  </si>
  <si>
    <t>=NL("First","Item","Unit Cost","No.",E647)</t>
  </si>
  <si>
    <t>=SUBTOTAL(9,K648:K650)</t>
  </si>
  <si>
    <t>=NL("Rows","Item Ledger Entry","Location Code","Item No.",C648,"Location Code",$F$6)</t>
  </si>
  <si>
    <t>=E652</t>
  </si>
  <si>
    <t>=J652</t>
  </si>
  <si>
    <t>=NL("First","Item","Description","No.",E652,"Location Filter",$E$12)</t>
  </si>
  <si>
    <t>=NL("First","Item","Base Unit of Measure","No.",E652)</t>
  </si>
  <si>
    <t>=NL("First","Item","68 Inventory","No.",E652)</t>
  </si>
  <si>
    <t>=NL("First","Item","Unit Cost","No.",E652)</t>
  </si>
  <si>
    <t>=SUBTOTAL(9,K653:K655)</t>
  </si>
  <si>
    <t>=C652</t>
  </si>
  <si>
    <t>=D652</t>
  </si>
  <si>
    <t>=NL("Rows","Item Ledger Entry","Location Code","Item No.",C653,"Location Code",$F$6)</t>
  </si>
  <si>
    <t>=NL("First","Item","68 Inventory","No.",C653,"Location Filter","@@"&amp;H653)</t>
  </si>
  <si>
    <t>=I653*D653</t>
  </si>
  <si>
    <t>=E657</t>
  </si>
  <si>
    <t>=J657</t>
  </si>
  <si>
    <t>=NL("First","Item","Description","No.",E657,"Location Filter",$E$12)</t>
  </si>
  <si>
    <t>=NL("First","Item","Base Unit of Measure","No.",E657)</t>
  </si>
  <si>
    <t>=NL("First","Item","68 Inventory","No.",E657)</t>
  </si>
  <si>
    <t>=NL("First","Item","Unit Cost","No.",E657)</t>
  </si>
  <si>
    <t>=SUBTOTAL(9,K658:K660)</t>
  </si>
  <si>
    <t>=C657</t>
  </si>
  <si>
    <t>=D657</t>
  </si>
  <si>
    <t>=NL("Rows","Item Ledger Entry","Location Code","Item No.",C658,"Location Code",$F$6)</t>
  </si>
  <si>
    <t>=NL("First","Item","68 Inventory","No.",C658,"Location Filter","@@"&amp;H658)</t>
  </si>
  <si>
    <t>=I658*D658</t>
  </si>
  <si>
    <t>=C658</t>
  </si>
  <si>
    <t>=D658</t>
  </si>
  <si>
    <t>=NL("First","Item","68 Inventory","No.",C659,"Location Filter","@@"&amp;H659)</t>
  </si>
  <si>
    <t>=I659*D659</t>
  </si>
  <si>
    <t>=E662</t>
  </si>
  <si>
    <t>=J662</t>
  </si>
  <si>
    <t>=NL("First","Item","Description","No.",E662,"Location Filter",$E$12)</t>
  </si>
  <si>
    <t>=NL("First","Item","Base Unit of Measure","No.",E662)</t>
  </si>
  <si>
    <t>=NL("First","Item","68 Inventory","No.",E662)</t>
  </si>
  <si>
    <t>=NL("First","Item","Unit Cost","No.",E662)</t>
  </si>
  <si>
    <t>=SUBTOTAL(9,K663:K665)</t>
  </si>
  <si>
    <t>=NL("Rows","Item Ledger Entry","Location Code","Item No.",C663,"Location Code",$F$6)</t>
  </si>
  <si>
    <t>=SUBTOTAL(9,K668:K670)</t>
  </si>
  <si>
    <t>=E672</t>
  </si>
  <si>
    <t>=J672</t>
  </si>
  <si>
    <t>=NL("First","Item","Description","No.",E672,"Location Filter",$E$12)</t>
  </si>
  <si>
    <t>=NL("First","Item","Base Unit of Measure","No.",E672)</t>
  </si>
  <si>
    <t>=NL("First","Item","68 Inventory","No.",E672)</t>
  </si>
  <si>
    <t>=NL("First","Item","Unit Cost","No.",E672)</t>
  </si>
  <si>
    <t>=SUBTOTAL(9,K673:K675)</t>
  </si>
  <si>
    <t>=C672</t>
  </si>
  <si>
    <t>=D672</t>
  </si>
  <si>
    <t>=NL("Rows","Item Ledger Entry","Location Code","Item No.",C673,"Location Code",$F$6)</t>
  </si>
  <si>
    <t>=NL("First","Item","68 Inventory","No.",C673,"Location Filter","@@"&amp;H673)</t>
  </si>
  <si>
    <t>=I673*D673</t>
  </si>
  <si>
    <t>=C673</t>
  </si>
  <si>
    <t>=D673</t>
  </si>
  <si>
    <t>=NL("First","Item","68 Inventory","No.",C674,"Location Filter","@@"&amp;H674)</t>
  </si>
  <si>
    <t>=I674*D674</t>
  </si>
  <si>
    <t>=E677</t>
  </si>
  <si>
    <t>=J677</t>
  </si>
  <si>
    <t>=NL("First","Item","Description","No.",E677,"Location Filter",$E$12)</t>
  </si>
  <si>
    <t>=NL("First","Item","Base Unit of Measure","No.",E677)</t>
  </si>
  <si>
    <t>=NL("First","Item","68 Inventory","No.",E677)</t>
  </si>
  <si>
    <t>=NL("First","Item","Unit Cost","No.",E677)</t>
  </si>
  <si>
    <t>=SUBTOTAL(9,K678:K680)</t>
  </si>
  <si>
    <t>=NL("Rows","Item Ledger Entry","Location Code","Item No.",C678,"Location Code",$F$6)</t>
  </si>
  <si>
    <t>=C678</t>
  </si>
  <si>
    <t>=D678</t>
  </si>
  <si>
    <t>=NL("First","Item","68 Inventory","No.",C679,"Location Filter","@@"&amp;H679)</t>
  </si>
  <si>
    <t>=I679*D679</t>
  </si>
  <si>
    <t>=E682</t>
  </si>
  <si>
    <t>=J682</t>
  </si>
  <si>
    <t>=NL("First","Item","Description","No.",E682,"Location Filter",$E$12)</t>
  </si>
  <si>
    <t>=NL("First","Item","Base Unit of Measure","No.",E682)</t>
  </si>
  <si>
    <t>=NL("First","Item","68 Inventory","No.",E682)</t>
  </si>
  <si>
    <t>=NL("First","Item","Unit Cost","No.",E682)</t>
  </si>
  <si>
    <t>=SUBTOTAL(9,K683:K685)</t>
  </si>
  <si>
    <t>=NL("Rows","Item Ledger Entry","Location Code","Item No.",C683,"Location Code",$F$6)</t>
  </si>
  <si>
    <t>=E687</t>
  </si>
  <si>
    <t>=J687</t>
  </si>
  <si>
    <t>="S100022"</t>
  </si>
  <si>
    <t>=NL("First","Item","Description","No.",E687,"Location Filter",$E$12)</t>
  </si>
  <si>
    <t>=NL("First","Item","Base Unit of Measure","No.",E687)</t>
  </si>
  <si>
    <t>=NL("First","Item","68 Inventory","No.",E687)</t>
  </si>
  <si>
    <t>=NL("First","Item","Unit Cost","No.",E687)</t>
  </si>
  <si>
    <t>=SUBTOTAL(9,K688:K690)</t>
  </si>
  <si>
    <t>=C687</t>
  </si>
  <si>
    <t>=D687</t>
  </si>
  <si>
    <t>=NL("Rows","Item Ledger Entry","Location Code","Item No.",C688,"Location Code",$F$6)</t>
  </si>
  <si>
    <t>=NL("First","Item","68 Inventory","No.",C688,"Location Filter","@@"&amp;H688)</t>
  </si>
  <si>
    <t>=I688*D688</t>
  </si>
  <si>
    <t>=E692</t>
  </si>
  <si>
    <t>=J692</t>
  </si>
  <si>
    <t>=NL("First","Item","Description","No.",E692,"Location Filter",$E$12)</t>
  </si>
  <si>
    <t>=NL("First","Item","Base Unit of Measure","No.",E692)</t>
  </si>
  <si>
    <t>=NL("First","Item","68 Inventory","No.",E692)</t>
  </si>
  <si>
    <t>=NL("First","Item","Unit Cost","No.",E692)</t>
  </si>
  <si>
    <t>=SUBTOTAL(9,K693:K695)</t>
  </si>
  <si>
    <t>=C692</t>
  </si>
  <si>
    <t>=D692</t>
  </si>
  <si>
    <t>=NL("Rows","Item Ledger Entry","Location Code","Item No.",C693,"Location Code",$F$6)</t>
  </si>
  <si>
    <t>=NL("First","Item","68 Inventory","No.",C693,"Location Filter","@@"&amp;H693)</t>
  </si>
  <si>
    <t>=I693*D693</t>
  </si>
  <si>
    <t>=C693</t>
  </si>
  <si>
    <t>=D693</t>
  </si>
  <si>
    <t>=NL("First","Item","68 Inventory","No.",C694,"Location Filter","@@"&amp;H694)</t>
  </si>
  <si>
    <t>=I694*D694</t>
  </si>
  <si>
    <t>=E697</t>
  </si>
  <si>
    <t>=J697</t>
  </si>
  <si>
    <t>=NL("First","Item","Description","No.",E697,"Location Filter",$E$12)</t>
  </si>
  <si>
    <t>=NL("First","Item","Base Unit of Measure","No.",E697)</t>
  </si>
  <si>
    <t>=NL("First","Item","68 Inventory","No.",E697)</t>
  </si>
  <si>
    <t>=NL("First","Item","Unit Cost","No.",E697)</t>
  </si>
  <si>
    <t>=SUBTOTAL(9,K698:K700)</t>
  </si>
  <si>
    <t>=NL("Rows","Item Ledger Entry","Location Code","Item No.",C698,"Location Code",$F$6)</t>
  </si>
  <si>
    <t>=SUBTOTAL(9,K703:K705)</t>
  </si>
  <si>
    <t>=E707</t>
  </si>
  <si>
    <t>=J707</t>
  </si>
  <si>
    <t>=NL("First","Item","Description","No.",E707,"Location Filter",$E$12)</t>
  </si>
  <si>
    <t>=NL("First","Item","Base Unit of Measure","No.",E707)</t>
  </si>
  <si>
    <t>=NL("First","Item","68 Inventory","No.",E707)</t>
  </si>
  <si>
    <t>=NL("First","Item","Unit Cost","No.",E707)</t>
  </si>
  <si>
    <t>=SUBTOTAL(9,K708:K710)</t>
  </si>
  <si>
    <t>=C707</t>
  </si>
  <si>
    <t>=D707</t>
  </si>
  <si>
    <t>=NL("Rows","Item Ledger Entry","Location Code","Item No.",C708,"Location Code",$F$6)</t>
  </si>
  <si>
    <t>=NL("First","Item","68 Inventory","No.",C708,"Location Filter","@@"&amp;H708)</t>
  </si>
  <si>
    <t>=I708*D708</t>
  </si>
  <si>
    <t>=C708</t>
  </si>
  <si>
    <t>=D708</t>
  </si>
  <si>
    <t>=NL("First","Item","68 Inventory","No.",C709,"Location Filter","@@"&amp;H709)</t>
  </si>
  <si>
    <t>=I709*D709</t>
  </si>
  <si>
    <t>Auto+Hide+Values+Formulas=Sheet7,Sheet4,Sheet5+FormulasOnly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</si>
</sst>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d/yy\ h:mm\ AM/PM;@"/>
    <numFmt numFmtId="165" formatCode="&quot;$&quot;#,##0.00"/>
    <numFmt numFmtId="166" formatCode="&quot;$&quot;#,##0"/>
  </numFmts>
  <fonts count="19"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Calibri"/>
      <family val="2"/>
      <scheme val="minor"/>
    </font>
    <font>
      <sz val="11"/>
      <name val="Calibri"/>
      <family val="2"/>
      <scheme val="minor"/>
    </font>
    <font>
      <sz val="14"/>
      <name val="Calibri"/>
      <family val="2"/>
      <scheme val="minor"/>
    </font>
    <font>
      <sz val="11"/>
      <name val="Segoe UI"/>
      <family val="2"/>
    </font>
    <font>
      <b/>
      <sz val="16"/>
      <color rgb="FFFFFFFF"/>
      <name val="Segoe UI"/>
      <family val="2"/>
    </font>
    <font>
      <sz val="10"/>
      <color rgb="FF000000"/>
      <name val="Segoe UI"/>
      <family val="2"/>
    </font>
    <font>
      <sz val="10"/>
      <name val="Segoe UI"/>
      <family val="2"/>
    </font>
    <font>
      <b/>
      <sz val="12"/>
      <name val="Segoe UI"/>
      <family val="2"/>
    </font>
    <font>
      <u/>
      <sz val="10"/>
      <color indexed="12"/>
      <name val="Arial"/>
      <family val="2"/>
    </font>
    <font>
      <b/>
      <sz val="11"/>
      <name val="Segoe UI"/>
      <family val="2"/>
    </font>
    <font>
      <u/>
      <sz val="10"/>
      <color indexed="12"/>
      <name val="Segoe UI"/>
      <family val="2"/>
    </font>
    <font>
      <sz val="10"/>
      <color theme="1"/>
      <name val="Segoe UI"/>
      <family val="2"/>
    </font>
    <font>
      <b/>
      <sz val="20"/>
      <color rgb="FFDA4848"/>
      <name val="Segoe UI"/>
      <family val="2"/>
    </font>
    <font>
      <b/>
      <sz val="10"/>
      <color theme="1"/>
      <name val="Segoe UI"/>
      <family val="2"/>
    </font>
  </fonts>
  <fills count="6">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4.9989318521683403E-2"/>
        <bgColor indexed="64"/>
      </patternFill>
    </fill>
  </fills>
  <borders count="1">
    <border>
      <left/>
      <right/>
      <top/>
      <bottom/>
      <diagonal/>
    </border>
  </borders>
  <cellStyleXfs count="10">
    <xf numFmtId="0" fontId="0" fillId="0" borderId="0"/>
    <xf numFmtId="44" fontId="2" fillId="0" borderId="0" applyFont="0" applyFill="0" applyBorder="0" applyAlignment="0" applyProtection="0"/>
    <xf numFmtId="0" fontId="4" fillId="0" borderId="0"/>
    <xf numFmtId="44" fontId="4"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0" fontId="2" fillId="0" borderId="0"/>
    <xf numFmtId="0" fontId="2" fillId="0" borderId="0"/>
    <xf numFmtId="0" fontId="13" fillId="0" borderId="0" applyNumberFormat="0" applyFill="0" applyBorder="0" applyAlignment="0" applyProtection="0">
      <alignment vertical="top"/>
      <protection locked="0"/>
    </xf>
    <xf numFmtId="0" fontId="1" fillId="0" borderId="0"/>
  </cellStyleXfs>
  <cellXfs count="35">
    <xf numFmtId="0" fontId="0" fillId="0" borderId="0" xfId="0"/>
    <xf numFmtId="0" fontId="5" fillId="0" borderId="0" xfId="0" applyFont="1"/>
    <xf numFmtId="0" fontId="6" fillId="0" borderId="0" xfId="0" applyFont="1"/>
    <xf numFmtId="0" fontId="7" fillId="2" borderId="0" xfId="0" applyFont="1" applyFill="1"/>
    <xf numFmtId="0" fontId="5" fillId="2" borderId="0" xfId="0" applyFont="1" applyFill="1"/>
    <xf numFmtId="0" fontId="8" fillId="0" borderId="0" xfId="0" applyFont="1"/>
    <xf numFmtId="44" fontId="8" fillId="0" borderId="0" xfId="1" applyFont="1"/>
    <xf numFmtId="0" fontId="9" fillId="3" borderId="0" xfId="0" applyNumberFormat="1" applyFont="1" applyFill="1" applyAlignment="1"/>
    <xf numFmtId="0" fontId="10" fillId="0" borderId="0" xfId="0" applyNumberFormat="1" applyFont="1" applyAlignment="1"/>
    <xf numFmtId="164" fontId="10" fillId="0" borderId="0" xfId="0" applyNumberFormat="1" applyFont="1" applyAlignment="1">
      <alignment horizontal="left"/>
    </xf>
    <xf numFmtId="0" fontId="11" fillId="0" borderId="0" xfId="0" applyFont="1"/>
    <xf numFmtId="0" fontId="12" fillId="3" borderId="0" xfId="0" applyFont="1" applyFill="1"/>
    <xf numFmtId="0" fontId="12" fillId="3" borderId="0" xfId="0" applyFont="1" applyFill="1" applyAlignment="1">
      <alignment horizontal="right"/>
    </xf>
    <xf numFmtId="44" fontId="8" fillId="0" borderId="0" xfId="0" applyNumberFormat="1" applyFont="1"/>
    <xf numFmtId="0" fontId="8" fillId="4" borderId="0" xfId="0" applyFont="1" applyFill="1"/>
    <xf numFmtId="0" fontId="14" fillId="4" borderId="0" xfId="0" applyFont="1" applyFill="1"/>
    <xf numFmtId="0" fontId="14" fillId="4" borderId="0" xfId="0" applyFont="1" applyFill="1" applyBorder="1"/>
    <xf numFmtId="0" fontId="12" fillId="4" borderId="0" xfId="0" applyFont="1" applyFill="1" applyBorder="1"/>
    <xf numFmtId="0" fontId="0" fillId="0" borderId="0" xfId="0" quotePrefix="1"/>
    <xf numFmtId="0" fontId="8" fillId="4" borderId="0" xfId="0" applyNumberFormat="1" applyFont="1" applyFill="1" applyAlignment="1">
      <alignment horizontal="right"/>
    </xf>
    <xf numFmtId="0" fontId="10" fillId="0" borderId="0" xfId="0" applyNumberFormat="1" applyFont="1" applyAlignment="1">
      <alignment horizontal="right"/>
    </xf>
    <xf numFmtId="0" fontId="8" fillId="5" borderId="0" xfId="0" applyFont="1" applyFill="1"/>
    <xf numFmtId="2" fontId="8" fillId="5" borderId="0" xfId="0" applyNumberFormat="1" applyFont="1" applyFill="1"/>
    <xf numFmtId="166" fontId="14" fillId="4" borderId="0" xfId="0" applyNumberFormat="1" applyFont="1" applyFill="1" applyAlignment="1">
      <alignment horizontal="left" indent="6"/>
    </xf>
    <xf numFmtId="166" fontId="14" fillId="4" borderId="0" xfId="0" applyNumberFormat="1" applyFont="1" applyFill="1" applyAlignment="1">
      <alignment horizontal="right"/>
    </xf>
    <xf numFmtId="165" fontId="14" fillId="4" borderId="0" xfId="0" applyNumberFormat="1" applyFont="1" applyFill="1" applyAlignment="1">
      <alignment horizontal="right"/>
    </xf>
    <xf numFmtId="165" fontId="8" fillId="0" borderId="0" xfId="0" applyNumberFormat="1" applyFont="1"/>
    <xf numFmtId="0" fontId="11" fillId="0" borderId="0" xfId="0" applyFont="1" applyAlignment="1">
      <alignment horizontal="left"/>
    </xf>
    <xf numFmtId="166" fontId="8" fillId="4" borderId="0" xfId="0" applyNumberFormat="1" applyFont="1" applyFill="1" applyAlignment="1">
      <alignment horizontal="right"/>
    </xf>
    <xf numFmtId="0" fontId="16" fillId="0" borderId="0" xfId="9" applyFont="1"/>
    <xf numFmtId="0" fontId="16" fillId="0" borderId="0" xfId="9" applyFont="1" applyAlignment="1">
      <alignment vertical="top"/>
    </xf>
    <xf numFmtId="0" fontId="16" fillId="0" borderId="0" xfId="9" applyFont="1" applyAlignment="1">
      <alignment vertical="top" wrapText="1"/>
    </xf>
    <xf numFmtId="0" fontId="17" fillId="0" borderId="0" xfId="9" applyFont="1" applyAlignment="1">
      <alignment vertical="top"/>
    </xf>
    <xf numFmtId="0" fontId="18" fillId="0" borderId="0" xfId="9" applyFont="1" applyAlignment="1">
      <alignment vertical="top"/>
    </xf>
    <xf numFmtId="0" fontId="15" fillId="0" borderId="0" xfId="4" applyFont="1" applyAlignment="1" applyProtection="1">
      <alignment vertical="top"/>
    </xf>
  </cellXfs>
  <cellStyles count="10">
    <cellStyle name="Currency" xfId="1" builtinId="4"/>
    <cellStyle name="Currency 2" xfId="3"/>
    <cellStyle name="Hyperlink" xfId="4" builtinId="8"/>
    <cellStyle name="Hyperlink 3" xfId="8"/>
    <cellStyle name="Normal" xfId="0" builtinId="0"/>
    <cellStyle name="Normal 2" xfId="2"/>
    <cellStyle name="Normal 2 2" xfId="5"/>
    <cellStyle name="Normal 2 3" xfId="6"/>
    <cellStyle name="Normal 2 4" xfId="7"/>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tabSelected="1" topLeftCell="B2" workbookViewId="0"/>
  </sheetViews>
  <sheetFormatPr defaultColWidth="9.140625" defaultRowHeight="14.25" x14ac:dyDescent="0.25"/>
  <cols>
    <col min="1" max="1" width="4.42578125" style="29" hidden="1" customWidth="1"/>
    <col min="2" max="2" width="9.140625" style="29"/>
    <col min="3" max="3" width="32" style="30" bestFit="1" customWidth="1"/>
    <col min="4" max="4" width="77.28515625" style="31" customWidth="1"/>
    <col min="5" max="5" width="10.140625" style="30" customWidth="1"/>
    <col min="6" max="16384" width="9.140625" style="29"/>
  </cols>
  <sheetData>
    <row r="1" spans="1:5" ht="14.25" hidden="1" customHeight="1" x14ac:dyDescent="0.25">
      <c r="A1" s="29" t="s">
        <v>1039</v>
      </c>
    </row>
    <row r="7" spans="1:5" ht="30.75" x14ac:dyDescent="0.25">
      <c r="C7" s="32" t="s">
        <v>15</v>
      </c>
    </row>
    <row r="9" spans="1:5" ht="42.75" x14ac:dyDescent="0.25">
      <c r="C9" s="33" t="s">
        <v>16</v>
      </c>
      <c r="D9" s="31" t="s">
        <v>1055</v>
      </c>
    </row>
    <row r="10" spans="1:5" x14ac:dyDescent="0.25">
      <c r="C10" s="33"/>
    </row>
    <row r="11" spans="1:5" x14ac:dyDescent="0.25">
      <c r="C11" s="33" t="s">
        <v>1040</v>
      </c>
      <c r="D11" s="31" t="s">
        <v>1041</v>
      </c>
    </row>
    <row r="12" spans="1:5" x14ac:dyDescent="0.25">
      <c r="C12" s="33"/>
    </row>
    <row r="13" spans="1:5" ht="42.75" x14ac:dyDescent="0.25">
      <c r="C13" s="33" t="s">
        <v>17</v>
      </c>
      <c r="D13" s="31" t="s">
        <v>1042</v>
      </c>
      <c r="E13" s="34" t="s">
        <v>1037</v>
      </c>
    </row>
    <row r="14" spans="1:5" ht="16.5" customHeight="1" x14ac:dyDescent="0.25">
      <c r="C14" s="33"/>
    </row>
    <row r="15" spans="1:5" ht="28.5" x14ac:dyDescent="0.25">
      <c r="C15" s="33" t="s">
        <v>1035</v>
      </c>
      <c r="D15" s="31" t="s">
        <v>1043</v>
      </c>
      <c r="E15" s="34" t="s">
        <v>1036</v>
      </c>
    </row>
    <row r="16" spans="1:5" x14ac:dyDescent="0.25">
      <c r="C16" s="33"/>
    </row>
    <row r="17" spans="3:5" ht="57" x14ac:dyDescent="0.25">
      <c r="C17" s="33" t="s">
        <v>1038</v>
      </c>
      <c r="D17" s="31" t="s">
        <v>1044</v>
      </c>
      <c r="E17" s="34" t="s">
        <v>1045</v>
      </c>
    </row>
    <row r="18" spans="3:5" x14ac:dyDescent="0.25">
      <c r="C18" s="33"/>
    </row>
    <row r="19" spans="3:5" ht="28.5" x14ac:dyDescent="0.25">
      <c r="C19" s="33" t="s">
        <v>18</v>
      </c>
      <c r="D19" s="31" t="s">
        <v>1046</v>
      </c>
      <c r="E19" s="34" t="s">
        <v>1047</v>
      </c>
    </row>
    <row r="20" spans="3:5" x14ac:dyDescent="0.25">
      <c r="C20" s="33"/>
    </row>
    <row r="21" spans="3:5" x14ac:dyDescent="0.25">
      <c r="C21" s="33" t="s">
        <v>19</v>
      </c>
      <c r="D21" s="31" t="s">
        <v>1048</v>
      </c>
      <c r="E21" s="34" t="s">
        <v>1049</v>
      </c>
    </row>
    <row r="22" spans="3:5" x14ac:dyDescent="0.25">
      <c r="C22" s="33"/>
    </row>
    <row r="23" spans="3:5" x14ac:dyDescent="0.25">
      <c r="C23" s="33" t="s">
        <v>20</v>
      </c>
      <c r="D23" s="31" t="s">
        <v>1050</v>
      </c>
      <c r="E23" s="34" t="s">
        <v>1051</v>
      </c>
    </row>
    <row r="24" spans="3:5" x14ac:dyDescent="0.25">
      <c r="C24" s="33"/>
    </row>
    <row r="25" spans="3:5" ht="71.25" x14ac:dyDescent="0.25">
      <c r="C25" s="33" t="s">
        <v>1052</v>
      </c>
      <c r="D25" s="31" t="s">
        <v>1053</v>
      </c>
    </row>
    <row r="26" spans="3:5" x14ac:dyDescent="0.25">
      <c r="C26" s="33"/>
    </row>
    <row r="27" spans="3:5" x14ac:dyDescent="0.25">
      <c r="C27" s="33" t="s">
        <v>21</v>
      </c>
      <c r="D27" s="31" t="s">
        <v>1054</v>
      </c>
    </row>
  </sheetData>
  <hyperlinks>
    <hyperlink ref="E21" r:id="rId1"/>
    <hyperlink ref="E19" r:id="rId2"/>
    <hyperlink ref="E15" r:id="rId3"/>
    <hyperlink ref="E13" r:id="rId4"/>
    <hyperlink ref="E23" r:id="rId5"/>
    <hyperlink ref="E17"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workbookViewId="0"/>
  </sheetViews>
  <sheetFormatPr defaultRowHeight="12.75" x14ac:dyDescent="0.2"/>
  <cols>
    <col min="1" max="1" width="9.140625" hidden="1" customWidth="1"/>
    <col min="2" max="2" width="9.140625" customWidth="1"/>
    <col min="3" max="3" width="23.28515625" bestFit="1" customWidth="1"/>
    <col min="4" max="4" width="18.85546875" bestFit="1" customWidth="1"/>
    <col min="9" max="9" width="12.85546875" customWidth="1"/>
    <col min="10" max="10" width="13.7109375" customWidth="1"/>
  </cols>
  <sheetData>
    <row r="1" spans="1:6" hidden="1" x14ac:dyDescent="0.2">
      <c r="A1" s="1" t="s">
        <v>1062</v>
      </c>
      <c r="B1" s="1"/>
      <c r="C1" s="1" t="s">
        <v>1</v>
      </c>
      <c r="D1" s="1" t="s">
        <v>2</v>
      </c>
      <c r="E1" s="1" t="s">
        <v>3</v>
      </c>
      <c r="F1" s="1"/>
    </row>
    <row r="2" spans="1:6" x14ac:dyDescent="0.2">
      <c r="A2" s="1"/>
      <c r="B2" s="1"/>
      <c r="C2" s="1"/>
      <c r="D2" s="1"/>
      <c r="E2" s="1"/>
      <c r="F2" s="1"/>
    </row>
    <row r="3" spans="1:6" ht="18.75" x14ac:dyDescent="0.3">
      <c r="A3" s="1"/>
      <c r="B3" s="1"/>
      <c r="C3" s="3" t="s">
        <v>9</v>
      </c>
      <c r="D3" s="4"/>
      <c r="E3" s="4"/>
      <c r="F3" s="1"/>
    </row>
    <row r="4" spans="1:6" ht="15" x14ac:dyDescent="0.25">
      <c r="A4" s="1" t="s">
        <v>0</v>
      </c>
      <c r="B4" s="1"/>
      <c r="C4" s="2" t="s">
        <v>4</v>
      </c>
      <c r="D4" s="1" t="str">
        <f>"AD-WHSE1..AD-WHSE2"</f>
        <v>AD-WHSE1..AD-WHSE2</v>
      </c>
      <c r="E4" s="1" t="str">
        <f>"Lookup"</f>
        <v>Lookup</v>
      </c>
      <c r="F4" s="1"/>
    </row>
    <row r="5" spans="1:6" ht="15" x14ac:dyDescent="0.25">
      <c r="A5" s="1" t="s">
        <v>0</v>
      </c>
      <c r="B5" s="1"/>
      <c r="C5" s="2" t="s">
        <v>5</v>
      </c>
      <c r="D5" s="1" t="s">
        <v>14</v>
      </c>
      <c r="E5" s="1" t="str">
        <f>"Lookup"</f>
        <v>Lookup</v>
      </c>
      <c r="F5" s="1"/>
    </row>
    <row r="6" spans="1:6" ht="15" x14ac:dyDescent="0.25">
      <c r="A6" s="1"/>
      <c r="B6" s="1"/>
      <c r="C6" s="2" t="s">
        <v>7</v>
      </c>
      <c r="D6" s="2" t="s">
        <v>25</v>
      </c>
      <c r="E6" s="1"/>
      <c r="F6" s="1"/>
    </row>
    <row r="7" spans="1:6" ht="15" x14ac:dyDescent="0.25">
      <c r="A7" s="1"/>
      <c r="B7" s="1"/>
      <c r="C7" s="2"/>
      <c r="D7" s="2"/>
      <c r="E7" s="1"/>
      <c r="F7" s="1"/>
    </row>
    <row r="8" spans="1:6" x14ac:dyDescent="0.2">
      <c r="A8" s="1"/>
      <c r="B8" s="1"/>
      <c r="C8" s="1"/>
      <c r="D8" s="1"/>
      <c r="E8" s="1"/>
      <c r="F8" s="1"/>
    </row>
    <row r="9" spans="1:6" x14ac:dyDescent="0.2">
      <c r="A9" s="1"/>
      <c r="B9" s="1"/>
      <c r="C9" s="1"/>
      <c r="D9" s="1"/>
      <c r="E9" s="1"/>
      <c r="F9" s="1"/>
    </row>
  </sheetData>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30"/>
  <sheetViews>
    <sheetView showGridLines="0" zoomScale="90" zoomScaleNormal="90" workbookViewId="0">
      <pane ySplit="11" topLeftCell="A12" activePane="bottomLeft" state="frozen"/>
      <selection pane="bottomLeft"/>
    </sheetView>
  </sheetViews>
  <sheetFormatPr defaultRowHeight="16.5" x14ac:dyDescent="0.3"/>
  <cols>
    <col min="1" max="1" width="11.28515625" style="5" hidden="1" customWidth="1"/>
    <col min="2" max="2" width="5.5703125" style="5" customWidth="1"/>
    <col min="3" max="3" width="9.140625" style="5" hidden="1" customWidth="1"/>
    <col min="4" max="4" width="11.28515625" style="5" hidden="1" customWidth="1"/>
    <col min="5" max="5" width="60.28515625" style="5" bestFit="1" customWidth="1"/>
    <col min="6" max="6" width="39.28515625" style="5" bestFit="1" customWidth="1"/>
    <col min="7" max="7" width="8.5703125" style="5" bestFit="1" customWidth="1"/>
    <col min="8" max="8" width="11.85546875" style="5" bestFit="1" customWidth="1"/>
    <col min="9" max="9" width="15.28515625" style="5" bestFit="1" customWidth="1"/>
    <col min="10" max="10" width="16.140625" style="5" customWidth="1"/>
    <col min="11" max="11" width="26" style="5" bestFit="1" customWidth="1"/>
    <col min="12" max="12" width="20.140625" style="5" bestFit="1" customWidth="1"/>
    <col min="13" max="13" width="18.85546875" style="5" bestFit="1" customWidth="1"/>
    <col min="14" max="14" width="5.85546875" style="6" bestFit="1" customWidth="1"/>
    <col min="15" max="15" width="13.7109375" style="6" customWidth="1"/>
    <col min="16" max="16384" width="9.140625" style="5"/>
  </cols>
  <sheetData>
    <row r="1" spans="1:15" hidden="1" x14ac:dyDescent="0.3">
      <c r="A1" s="21" t="s">
        <v>1064</v>
      </c>
      <c r="C1" s="21" t="s">
        <v>23</v>
      </c>
      <c r="D1" s="21" t="s">
        <v>23</v>
      </c>
      <c r="E1" s="21" t="s">
        <v>8</v>
      </c>
      <c r="F1" s="22" t="s">
        <v>8</v>
      </c>
      <c r="G1" s="21" t="s">
        <v>8</v>
      </c>
      <c r="H1" s="21" t="s">
        <v>8</v>
      </c>
      <c r="I1" s="21" t="s">
        <v>8</v>
      </c>
      <c r="J1" s="21" t="s">
        <v>8</v>
      </c>
      <c r="K1" s="21" t="s">
        <v>8</v>
      </c>
    </row>
    <row r="2" spans="1:15" hidden="1" x14ac:dyDescent="0.3">
      <c r="A2" s="21" t="s">
        <v>23</v>
      </c>
      <c r="C2" s="21"/>
      <c r="D2" s="21"/>
      <c r="E2" s="21"/>
      <c r="F2" s="22"/>
      <c r="G2" s="21"/>
      <c r="H2" s="21"/>
      <c r="I2" s="21" t="s">
        <v>110</v>
      </c>
      <c r="J2" s="21" t="s">
        <v>109</v>
      </c>
      <c r="K2" s="21" t="s">
        <v>135</v>
      </c>
    </row>
    <row r="3" spans="1:15" x14ac:dyDescent="0.3">
      <c r="A3" s="21"/>
    </row>
    <row r="4" spans="1:15" ht="25.5" x14ac:dyDescent="0.5">
      <c r="A4" s="21"/>
      <c r="E4" s="7" t="s">
        <v>81</v>
      </c>
      <c r="J4" s="20"/>
      <c r="N4" s="5"/>
      <c r="O4" s="5"/>
    </row>
    <row r="5" spans="1:15" x14ac:dyDescent="0.3">
      <c r="A5" s="21"/>
      <c r="E5" s="8" t="s">
        <v>10</v>
      </c>
      <c r="F5" s="9">
        <v>43395.635821759257</v>
      </c>
      <c r="H5" s="9"/>
      <c r="N5" s="5"/>
      <c r="O5" s="5"/>
    </row>
    <row r="6" spans="1:15" x14ac:dyDescent="0.3">
      <c r="A6" s="21"/>
      <c r="E6" s="27" t="s">
        <v>4</v>
      </c>
      <c r="F6" s="10" t="str">
        <f>Options!$D$4</f>
        <v>AD-WHSE1..AD-WHSE2</v>
      </c>
      <c r="N6" s="5"/>
      <c r="O6" s="5"/>
    </row>
    <row r="7" spans="1:15" x14ac:dyDescent="0.3">
      <c r="A7" s="21"/>
      <c r="E7" s="27" t="s">
        <v>5</v>
      </c>
      <c r="F7" s="10" t="str">
        <f>Options!$D$5</f>
        <v>*</v>
      </c>
      <c r="N7" s="5"/>
      <c r="O7" s="5"/>
    </row>
    <row r="8" spans="1:15" x14ac:dyDescent="0.3">
      <c r="A8" s="21"/>
      <c r="E8" s="10" t="s">
        <v>7</v>
      </c>
      <c r="F8" s="10" t="str">
        <f>Options!$D$6</f>
        <v>&lt;&gt;0</v>
      </c>
      <c r="N8" s="5"/>
      <c r="O8" s="5"/>
    </row>
    <row r="9" spans="1:15" x14ac:dyDescent="0.3">
      <c r="A9" s="21"/>
      <c r="J9" s="10"/>
      <c r="N9" s="5"/>
      <c r="O9" s="5"/>
    </row>
    <row r="10" spans="1:15" x14ac:dyDescent="0.3">
      <c r="A10" s="21"/>
      <c r="N10" s="5"/>
      <c r="O10" s="5"/>
    </row>
    <row r="11" spans="1:15" ht="17.25" x14ac:dyDescent="0.3">
      <c r="A11" s="21"/>
      <c r="E11" s="11" t="s">
        <v>5</v>
      </c>
      <c r="F11" s="11" t="s">
        <v>6</v>
      </c>
      <c r="G11" s="11" t="s">
        <v>13</v>
      </c>
      <c r="H11" s="11" t="s">
        <v>11</v>
      </c>
      <c r="I11" s="12" t="s">
        <v>7</v>
      </c>
      <c r="J11" s="12" t="s">
        <v>12</v>
      </c>
      <c r="K11" s="12" t="s">
        <v>22</v>
      </c>
      <c r="N11" s="5"/>
      <c r="O11" s="5"/>
    </row>
    <row r="12" spans="1:15" ht="17.25" x14ac:dyDescent="0.3">
      <c r="A12" s="21"/>
      <c r="C12" s="5" t="str">
        <f>E12</f>
        <v>C100001</v>
      </c>
      <c r="D12" s="26">
        <f>J12</f>
        <v>35.999899999999997</v>
      </c>
      <c r="E12" s="15" t="str">
        <f>"C100001"</f>
        <v>C100001</v>
      </c>
      <c r="F12" s="16" t="str">
        <f>"Antique Style Plaque"</f>
        <v>Antique Style Plaque</v>
      </c>
      <c r="G12" s="17" t="str">
        <f>"EA"</f>
        <v>EA</v>
      </c>
      <c r="H12" s="15"/>
      <c r="I12" s="15">
        <v>1650.0000000000002</v>
      </c>
      <c r="J12" s="25">
        <v>35.999899999999997</v>
      </c>
      <c r="K12" s="24">
        <f>SUBTOTAL(9,K13:K15)</f>
        <v>10799.97</v>
      </c>
      <c r="N12" s="5"/>
      <c r="O12" s="5"/>
    </row>
    <row r="13" spans="1:15" ht="17.25" x14ac:dyDescent="0.3">
      <c r="A13" s="21"/>
      <c r="C13" s="5" t="str">
        <f>C12</f>
        <v>C100001</v>
      </c>
      <c r="D13" s="26">
        <f>D12</f>
        <v>35.999899999999997</v>
      </c>
      <c r="E13" s="17"/>
      <c r="F13" s="17"/>
      <c r="G13" s="14"/>
      <c r="H13" s="14" t="str">
        <f>"AD-WHSE1"</f>
        <v>AD-WHSE1</v>
      </c>
      <c r="I13" s="19">
        <v>150</v>
      </c>
      <c r="J13" s="14"/>
      <c r="K13" s="28">
        <f>I13*D13</f>
        <v>5399.9849999999997</v>
      </c>
      <c r="N13" s="5"/>
      <c r="O13" s="5"/>
    </row>
    <row r="14" spans="1:15" ht="17.25" x14ac:dyDescent="0.3">
      <c r="A14" s="21" t="s">
        <v>24</v>
      </c>
      <c r="C14" s="5" t="str">
        <f>C13</f>
        <v>C100001</v>
      </c>
      <c r="D14" s="26">
        <f>D13</f>
        <v>35.999899999999997</v>
      </c>
      <c r="E14" s="17"/>
      <c r="F14" s="17"/>
      <c r="G14" s="14"/>
      <c r="H14" s="14" t="str">
        <f>"AD-WHSE2"</f>
        <v>AD-WHSE2</v>
      </c>
      <c r="I14" s="19">
        <v>150</v>
      </c>
      <c r="J14" s="14"/>
      <c r="K14" s="28">
        <f>I14*D14</f>
        <v>5399.9849999999997</v>
      </c>
      <c r="N14" s="5"/>
      <c r="O14" s="5"/>
    </row>
    <row r="15" spans="1:15" x14ac:dyDescent="0.3">
      <c r="A15" s="21"/>
      <c r="C15" s="5" t="str">
        <f>C13</f>
        <v>C100001</v>
      </c>
      <c r="D15" s="26">
        <f>D13</f>
        <v>35.999899999999997</v>
      </c>
      <c r="E15" s="14"/>
      <c r="F15" s="14"/>
      <c r="G15" s="14"/>
      <c r="H15" s="14"/>
      <c r="I15" s="14"/>
      <c r="J15" s="14"/>
      <c r="K15" s="23"/>
      <c r="N15" s="5"/>
      <c r="O15" s="5"/>
    </row>
    <row r="16" spans="1:15" x14ac:dyDescent="0.3">
      <c r="A16" s="21"/>
      <c r="K16" s="13"/>
      <c r="N16" s="5"/>
      <c r="O16" s="5"/>
    </row>
    <row r="17" spans="1:15" ht="17.25" x14ac:dyDescent="0.3">
      <c r="A17" s="21" t="s">
        <v>24</v>
      </c>
      <c r="C17" s="5" t="str">
        <f t="shared" ref="C17" si="0">E17</f>
        <v>C100002</v>
      </c>
      <c r="D17" s="26">
        <f t="shared" ref="D17" si="1">J17</f>
        <v>31.95</v>
      </c>
      <c r="E17" s="15" t="str">
        <f>"C100002"</f>
        <v>C100002</v>
      </c>
      <c r="F17" s="16" t="str">
        <f>"Border Style"</f>
        <v>Border Style</v>
      </c>
      <c r="G17" s="17" t="str">
        <f>"EA"</f>
        <v>EA</v>
      </c>
      <c r="H17" s="15"/>
      <c r="I17" s="15">
        <v>4266</v>
      </c>
      <c r="J17" s="25">
        <v>31.95</v>
      </c>
      <c r="K17" s="24">
        <f t="shared" ref="K17" si="2">SUBTOTAL(9,K18:K20)</f>
        <v>39074.85</v>
      </c>
      <c r="N17" s="5"/>
      <c r="O17" s="5"/>
    </row>
    <row r="18" spans="1:15" ht="17.25" x14ac:dyDescent="0.3">
      <c r="A18" s="21" t="s">
        <v>24</v>
      </c>
      <c r="C18" s="5" t="str">
        <f t="shared" ref="C18" si="3">C17</f>
        <v>C100002</v>
      </c>
      <c r="D18" s="26">
        <f t="shared" ref="D18" si="4">D17</f>
        <v>31.95</v>
      </c>
      <c r="E18" s="17"/>
      <c r="F18" s="17"/>
      <c r="G18" s="14"/>
      <c r="H18" s="14" t="str">
        <f>"AD-WHSE1"</f>
        <v>AD-WHSE1</v>
      </c>
      <c r="I18" s="19">
        <v>619</v>
      </c>
      <c r="J18" s="14"/>
      <c r="K18" s="28">
        <f t="shared" ref="K18" si="5">I18*D18</f>
        <v>19777.05</v>
      </c>
      <c r="N18" s="5"/>
      <c r="O18" s="5"/>
    </row>
    <row r="19" spans="1:15" ht="17.25" x14ac:dyDescent="0.3">
      <c r="A19" s="21" t="s">
        <v>24</v>
      </c>
      <c r="C19" s="5" t="str">
        <f t="shared" ref="C19" si="6">C18</f>
        <v>C100002</v>
      </c>
      <c r="D19" s="26">
        <f t="shared" ref="D19" si="7">D18</f>
        <v>31.95</v>
      </c>
      <c r="E19" s="17"/>
      <c r="F19" s="17"/>
      <c r="G19" s="14"/>
      <c r="H19" s="14" t="str">
        <f>"AD-WHSE2"</f>
        <v>AD-WHSE2</v>
      </c>
      <c r="I19" s="19">
        <v>604</v>
      </c>
      <c r="J19" s="14"/>
      <c r="K19" s="28">
        <f t="shared" ref="K19" si="8">I19*D19</f>
        <v>19297.8</v>
      </c>
      <c r="N19" s="5"/>
      <c r="O19" s="5"/>
    </row>
    <row r="20" spans="1:15" x14ac:dyDescent="0.3">
      <c r="A20" s="21" t="s">
        <v>24</v>
      </c>
      <c r="C20" s="5" t="str">
        <f>C18</f>
        <v>C100002</v>
      </c>
      <c r="D20" s="26">
        <f>D18</f>
        <v>31.95</v>
      </c>
      <c r="E20" s="14"/>
      <c r="F20" s="14"/>
      <c r="G20" s="14"/>
      <c r="H20" s="14"/>
      <c r="I20" s="14"/>
      <c r="J20" s="14"/>
      <c r="K20" s="23"/>
      <c r="N20" s="5"/>
      <c r="O20" s="5"/>
    </row>
    <row r="21" spans="1:15" x14ac:dyDescent="0.3">
      <c r="A21" s="21" t="s">
        <v>24</v>
      </c>
      <c r="K21" s="13"/>
      <c r="N21" s="5"/>
      <c r="O21" s="5"/>
    </row>
    <row r="22" spans="1:15" ht="17.25" x14ac:dyDescent="0.3">
      <c r="A22" s="21" t="s">
        <v>24</v>
      </c>
      <c r="C22" s="5" t="str">
        <f t="shared" ref="C22" si="9">E22</f>
        <v>C100003</v>
      </c>
      <c r="D22" s="26">
        <f t="shared" ref="D22" si="10">J22</f>
        <v>32.64</v>
      </c>
      <c r="E22" s="15" t="str">
        <f>"C100003"</f>
        <v>C100003</v>
      </c>
      <c r="F22" s="16" t="str">
        <f>"Cherry Finish Frame"</f>
        <v>Cherry Finish Frame</v>
      </c>
      <c r="G22" s="17" t="str">
        <f>"EA"</f>
        <v>EA</v>
      </c>
      <c r="H22" s="15"/>
      <c r="I22" s="15">
        <v>7539</v>
      </c>
      <c r="J22" s="25">
        <v>32.64</v>
      </c>
      <c r="K22" s="24">
        <f t="shared" ref="K22" si="11">SUBTOTAL(9,K23:K25)</f>
        <v>55292.160000000003</v>
      </c>
      <c r="N22" s="5"/>
      <c r="O22" s="5"/>
    </row>
    <row r="23" spans="1:15" ht="17.25" x14ac:dyDescent="0.3">
      <c r="A23" s="21" t="s">
        <v>24</v>
      </c>
      <c r="C23" s="5" t="str">
        <f t="shared" ref="C23" si="12">C22</f>
        <v>C100003</v>
      </c>
      <c r="D23" s="26">
        <f t="shared" ref="D23" si="13">D22</f>
        <v>32.64</v>
      </c>
      <c r="E23" s="17"/>
      <c r="F23" s="17"/>
      <c r="G23" s="14"/>
      <c r="H23" s="14" t="str">
        <f>"AD-WHSE1"</f>
        <v>AD-WHSE1</v>
      </c>
      <c r="I23" s="19">
        <v>604</v>
      </c>
      <c r="J23" s="14"/>
      <c r="K23" s="28">
        <f t="shared" ref="K23" si="14">I23*D23</f>
        <v>19714.560000000001</v>
      </c>
      <c r="N23" s="5"/>
      <c r="O23" s="5"/>
    </row>
    <row r="24" spans="1:15" ht="17.25" x14ac:dyDescent="0.3">
      <c r="A24" s="21" t="s">
        <v>24</v>
      </c>
      <c r="C24" s="5" t="str">
        <f t="shared" ref="C24" si="15">C23</f>
        <v>C100003</v>
      </c>
      <c r="D24" s="26">
        <f t="shared" ref="D24" si="16">D23</f>
        <v>32.64</v>
      </c>
      <c r="E24" s="17"/>
      <c r="F24" s="17"/>
      <c r="G24" s="14"/>
      <c r="H24" s="14" t="str">
        <f>"AD-WHSE2"</f>
        <v>AD-WHSE2</v>
      </c>
      <c r="I24" s="19">
        <v>1090</v>
      </c>
      <c r="J24" s="14"/>
      <c r="K24" s="28">
        <f t="shared" ref="K24" si="17">I24*D24</f>
        <v>35577.599999999999</v>
      </c>
      <c r="N24" s="5"/>
      <c r="O24" s="5"/>
    </row>
    <row r="25" spans="1:15" x14ac:dyDescent="0.3">
      <c r="A25" s="21" t="s">
        <v>24</v>
      </c>
      <c r="C25" s="5" t="str">
        <f>C23</f>
        <v>C100003</v>
      </c>
      <c r="D25" s="26">
        <f>D23</f>
        <v>32.64</v>
      </c>
      <c r="E25" s="14"/>
      <c r="F25" s="14"/>
      <c r="G25" s="14"/>
      <c r="H25" s="14"/>
      <c r="I25" s="14"/>
      <c r="J25" s="14"/>
      <c r="K25" s="23"/>
      <c r="N25" s="5"/>
      <c r="O25" s="5"/>
    </row>
    <row r="26" spans="1:15" x14ac:dyDescent="0.3">
      <c r="A26" s="21" t="s">
        <v>24</v>
      </c>
      <c r="K26" s="13"/>
      <c r="N26" s="5"/>
      <c r="O26" s="5"/>
    </row>
    <row r="27" spans="1:15" ht="17.25" x14ac:dyDescent="0.3">
      <c r="A27" s="21" t="s">
        <v>24</v>
      </c>
      <c r="C27" s="5" t="str">
        <f t="shared" ref="C27" si="18">E27</f>
        <v>C100004</v>
      </c>
      <c r="D27" s="26">
        <f t="shared" ref="D27" si="19">J27</f>
        <v>30.600100000000001</v>
      </c>
      <c r="E27" s="15" t="str">
        <f>"C100004"</f>
        <v>C100004</v>
      </c>
      <c r="F27" s="16" t="str">
        <f>"Walnut Medallian Plate"</f>
        <v>Walnut Medallian Plate</v>
      </c>
      <c r="G27" s="17" t="str">
        <f>"EA"</f>
        <v>EA</v>
      </c>
      <c r="H27" s="15"/>
      <c r="I27" s="15">
        <v>9996</v>
      </c>
      <c r="J27" s="25">
        <v>30.600100000000001</v>
      </c>
      <c r="K27" s="24">
        <f t="shared" ref="K27" si="20">SUBTOTAL(9,K28:K30)</f>
        <v>74419.443200000009</v>
      </c>
      <c r="N27" s="5"/>
      <c r="O27" s="5"/>
    </row>
    <row r="28" spans="1:15" ht="17.25" x14ac:dyDescent="0.3">
      <c r="A28" s="21" t="s">
        <v>24</v>
      </c>
      <c r="C28" s="5" t="str">
        <f t="shared" ref="C28" si="21">C27</f>
        <v>C100004</v>
      </c>
      <c r="D28" s="26">
        <f t="shared" ref="D28" si="22">D27</f>
        <v>30.600100000000001</v>
      </c>
      <c r="E28" s="17"/>
      <c r="F28" s="17"/>
      <c r="G28" s="14"/>
      <c r="H28" s="14" t="str">
        <f>"AD-WHSE1"</f>
        <v>AD-WHSE1</v>
      </c>
      <c r="I28" s="19">
        <v>917.99999999999989</v>
      </c>
      <c r="J28" s="14"/>
      <c r="K28" s="28">
        <f t="shared" ref="K28" si="23">I28*D28</f>
        <v>28090.891799999998</v>
      </c>
      <c r="N28" s="5"/>
      <c r="O28" s="5"/>
    </row>
    <row r="29" spans="1:15" ht="17.25" x14ac:dyDescent="0.3">
      <c r="A29" s="21" t="s">
        <v>24</v>
      </c>
      <c r="C29" s="5" t="str">
        <f t="shared" ref="C29" si="24">C28</f>
        <v>C100004</v>
      </c>
      <c r="D29" s="26">
        <f t="shared" ref="D29" si="25">D28</f>
        <v>30.600100000000001</v>
      </c>
      <c r="E29" s="17"/>
      <c r="F29" s="17"/>
      <c r="G29" s="14"/>
      <c r="H29" s="14" t="str">
        <f>"AD-WHSE2"</f>
        <v>AD-WHSE2</v>
      </c>
      <c r="I29" s="19">
        <v>1514</v>
      </c>
      <c r="J29" s="14"/>
      <c r="K29" s="28">
        <f t="shared" ref="K29" si="26">I29*D29</f>
        <v>46328.551400000004</v>
      </c>
      <c r="N29" s="5"/>
      <c r="O29" s="5"/>
    </row>
    <row r="30" spans="1:15" x14ac:dyDescent="0.3">
      <c r="A30" s="21" t="s">
        <v>24</v>
      </c>
      <c r="C30" s="5" t="str">
        <f>C28</f>
        <v>C100004</v>
      </c>
      <c r="D30" s="26">
        <f>D28</f>
        <v>30.600100000000001</v>
      </c>
      <c r="E30" s="14"/>
      <c r="F30" s="14"/>
      <c r="G30" s="14"/>
      <c r="H30" s="14"/>
      <c r="I30" s="14"/>
      <c r="J30" s="14"/>
      <c r="K30" s="23"/>
      <c r="N30" s="5"/>
      <c r="O30" s="5"/>
    </row>
    <row r="31" spans="1:15" x14ac:dyDescent="0.3">
      <c r="A31" s="21" t="s">
        <v>24</v>
      </c>
      <c r="K31" s="13"/>
      <c r="N31" s="5"/>
      <c r="O31" s="5"/>
    </row>
    <row r="32" spans="1:15" ht="17.25" x14ac:dyDescent="0.3">
      <c r="A32" s="21" t="s">
        <v>24</v>
      </c>
      <c r="C32" s="5" t="str">
        <f t="shared" ref="C32" si="27">E32</f>
        <v>C100005</v>
      </c>
      <c r="D32" s="26">
        <f t="shared" ref="D32" si="28">J32</f>
        <v>70.930000000000007</v>
      </c>
      <c r="E32" s="15" t="str">
        <f>"C100005"</f>
        <v>C100005</v>
      </c>
      <c r="F32" s="16" t="str">
        <f>"Cherry Finished Crystal Award"</f>
        <v>Cherry Finished Crystal Award</v>
      </c>
      <c r="G32" s="17" t="str">
        <f>"EA"</f>
        <v>EA</v>
      </c>
      <c r="H32" s="15"/>
      <c r="I32" s="15">
        <v>4233</v>
      </c>
      <c r="J32" s="25">
        <v>70.930000000000007</v>
      </c>
      <c r="K32" s="24">
        <f t="shared" ref="K32" si="29">SUBTOTAL(9,K33:K35)</f>
        <v>78661.37000000001</v>
      </c>
      <c r="N32" s="5"/>
      <c r="O32" s="5"/>
    </row>
    <row r="33" spans="1:15" ht="17.25" x14ac:dyDescent="0.3">
      <c r="A33" s="21" t="s">
        <v>24</v>
      </c>
      <c r="C33" s="5" t="str">
        <f t="shared" ref="C33" si="30">C32</f>
        <v>C100005</v>
      </c>
      <c r="D33" s="26">
        <f t="shared" ref="D33" si="31">D32</f>
        <v>70.930000000000007</v>
      </c>
      <c r="E33" s="17"/>
      <c r="F33" s="17"/>
      <c r="G33" s="14"/>
      <c r="H33" s="14" t="str">
        <f>"AD-WHSE1"</f>
        <v>AD-WHSE1</v>
      </c>
      <c r="I33" s="19">
        <v>486</v>
      </c>
      <c r="J33" s="14"/>
      <c r="K33" s="28">
        <f t="shared" ref="K33" si="32">I33*D33</f>
        <v>34471.980000000003</v>
      </c>
      <c r="N33" s="5"/>
      <c r="O33" s="5"/>
    </row>
    <row r="34" spans="1:15" ht="17.25" x14ac:dyDescent="0.3">
      <c r="A34" s="21" t="s">
        <v>24</v>
      </c>
      <c r="C34" s="5" t="str">
        <f t="shared" ref="C34" si="33">C33</f>
        <v>C100005</v>
      </c>
      <c r="D34" s="26">
        <f t="shared" ref="D34" si="34">D33</f>
        <v>70.930000000000007</v>
      </c>
      <c r="E34" s="17"/>
      <c r="F34" s="17"/>
      <c r="G34" s="14"/>
      <c r="H34" s="14" t="str">
        <f>"AD-WHSE2"</f>
        <v>AD-WHSE2</v>
      </c>
      <c r="I34" s="19">
        <v>623</v>
      </c>
      <c r="J34" s="14"/>
      <c r="K34" s="28">
        <f t="shared" ref="K34" si="35">I34*D34</f>
        <v>44189.390000000007</v>
      </c>
      <c r="N34" s="5"/>
      <c r="O34" s="5"/>
    </row>
    <row r="35" spans="1:15" x14ac:dyDescent="0.3">
      <c r="A35" s="21" t="s">
        <v>24</v>
      </c>
      <c r="C35" s="5" t="str">
        <f>C33</f>
        <v>C100005</v>
      </c>
      <c r="D35" s="26">
        <f>D33</f>
        <v>70.930000000000007</v>
      </c>
      <c r="E35" s="14"/>
      <c r="F35" s="14"/>
      <c r="G35" s="14"/>
      <c r="H35" s="14"/>
      <c r="I35" s="14"/>
      <c r="J35" s="14"/>
      <c r="K35" s="23"/>
      <c r="N35" s="5"/>
      <c r="O35" s="5"/>
    </row>
    <row r="36" spans="1:15" x14ac:dyDescent="0.3">
      <c r="A36" s="21" t="s">
        <v>24</v>
      </c>
      <c r="K36" s="13"/>
      <c r="N36" s="5"/>
      <c r="O36" s="5"/>
    </row>
    <row r="37" spans="1:15" ht="17.25" x14ac:dyDescent="0.3">
      <c r="A37" s="21" t="s">
        <v>24</v>
      </c>
      <c r="C37" s="5" t="str">
        <f t="shared" ref="C37" si="36">E37</f>
        <v>C100006</v>
      </c>
      <c r="D37" s="26">
        <f t="shared" ref="D37" si="37">J37</f>
        <v>95.04</v>
      </c>
      <c r="E37" s="15" t="str">
        <f>"C100006"</f>
        <v>C100006</v>
      </c>
      <c r="F37" s="16" t="str">
        <f>"Cherry Finished Crystal Award- Large"</f>
        <v>Cherry Finished Crystal Award- Large</v>
      </c>
      <c r="G37" s="17" t="str">
        <f>"EA"</f>
        <v>EA</v>
      </c>
      <c r="H37" s="15"/>
      <c r="I37" s="15">
        <v>2714</v>
      </c>
      <c r="J37" s="25">
        <v>95.04</v>
      </c>
      <c r="K37" s="24">
        <f t="shared" ref="K37" si="38">SUBTOTAL(9,K38:K40)</f>
        <v>91048.320000000007</v>
      </c>
      <c r="N37" s="5"/>
      <c r="O37" s="5"/>
    </row>
    <row r="38" spans="1:15" ht="17.25" x14ac:dyDescent="0.3">
      <c r="A38" s="21" t="s">
        <v>24</v>
      </c>
      <c r="C38" s="5" t="str">
        <f t="shared" ref="C38" si="39">C37</f>
        <v>C100006</v>
      </c>
      <c r="D38" s="26">
        <f t="shared" ref="D38" si="40">D37</f>
        <v>95.04</v>
      </c>
      <c r="E38" s="17"/>
      <c r="F38" s="17"/>
      <c r="G38" s="14"/>
      <c r="H38" s="14" t="str">
        <f>"AD-WHSE1"</f>
        <v>AD-WHSE1</v>
      </c>
      <c r="I38" s="19">
        <v>312</v>
      </c>
      <c r="J38" s="14"/>
      <c r="K38" s="28">
        <f t="shared" ref="K38" si="41">I38*D38</f>
        <v>29652.480000000003</v>
      </c>
      <c r="N38" s="5"/>
      <c r="O38" s="5"/>
    </row>
    <row r="39" spans="1:15" ht="17.25" x14ac:dyDescent="0.3">
      <c r="A39" s="21" t="s">
        <v>24</v>
      </c>
      <c r="C39" s="5" t="str">
        <f t="shared" ref="C39" si="42">C38</f>
        <v>C100006</v>
      </c>
      <c r="D39" s="26">
        <f t="shared" ref="D39" si="43">D38</f>
        <v>95.04</v>
      </c>
      <c r="E39" s="17"/>
      <c r="F39" s="17"/>
      <c r="G39" s="14"/>
      <c r="H39" s="14" t="str">
        <f>"AD-WHSE2"</f>
        <v>AD-WHSE2</v>
      </c>
      <c r="I39" s="19">
        <v>646</v>
      </c>
      <c r="J39" s="14"/>
      <c r="K39" s="28">
        <f t="shared" ref="K39" si="44">I39*D39</f>
        <v>61395.840000000004</v>
      </c>
      <c r="N39" s="5"/>
      <c r="O39" s="5"/>
    </row>
    <row r="40" spans="1:15" x14ac:dyDescent="0.3">
      <c r="A40" s="21" t="s">
        <v>24</v>
      </c>
      <c r="C40" s="5" t="str">
        <f>C38</f>
        <v>C100006</v>
      </c>
      <c r="D40" s="26">
        <f>D38</f>
        <v>95.04</v>
      </c>
      <c r="E40" s="14"/>
      <c r="F40" s="14"/>
      <c r="G40" s="14"/>
      <c r="H40" s="14"/>
      <c r="I40" s="14"/>
      <c r="J40" s="14"/>
      <c r="K40" s="23"/>
      <c r="N40" s="5"/>
      <c r="O40" s="5"/>
    </row>
    <row r="41" spans="1:15" x14ac:dyDescent="0.3">
      <c r="A41" s="21" t="s">
        <v>24</v>
      </c>
      <c r="K41" s="13"/>
      <c r="N41" s="5"/>
      <c r="O41" s="5"/>
    </row>
    <row r="42" spans="1:15" ht="17.25" x14ac:dyDescent="0.3">
      <c r="A42" s="21" t="s">
        <v>24</v>
      </c>
      <c r="C42" s="5" t="str">
        <f t="shared" ref="C42" si="45">E42</f>
        <v>C100007</v>
      </c>
      <c r="D42" s="26">
        <f t="shared" ref="D42" si="46">J42</f>
        <v>1.02</v>
      </c>
      <c r="E42" s="15" t="str">
        <f>"C100007"</f>
        <v>C100007</v>
      </c>
      <c r="F42" s="16" t="str">
        <f>"7.5'' Bud Vase"</f>
        <v>7.5'' Bud Vase</v>
      </c>
      <c r="G42" s="17" t="str">
        <f>"EA"</f>
        <v>EA</v>
      </c>
      <c r="H42" s="15"/>
      <c r="I42" s="15">
        <v>9016</v>
      </c>
      <c r="J42" s="25">
        <v>1.02</v>
      </c>
      <c r="K42" s="24">
        <f t="shared" ref="K42" si="47">SUBTOTAL(9,K43:K45)</f>
        <v>3445.5600000000004</v>
      </c>
      <c r="N42" s="5"/>
      <c r="O42" s="5"/>
    </row>
    <row r="43" spans="1:15" ht="17.25" x14ac:dyDescent="0.3">
      <c r="A43" s="21" t="s">
        <v>24</v>
      </c>
      <c r="C43" s="5" t="str">
        <f t="shared" ref="C43" si="48">C42</f>
        <v>C100007</v>
      </c>
      <c r="D43" s="26">
        <f t="shared" ref="D43" si="49">D42</f>
        <v>1.02</v>
      </c>
      <c r="E43" s="17"/>
      <c r="F43" s="17"/>
      <c r="G43" s="14"/>
      <c r="H43" s="14" t="str">
        <f>"AD-WHSE1"</f>
        <v>AD-WHSE1</v>
      </c>
      <c r="I43" s="19">
        <v>1984</v>
      </c>
      <c r="J43" s="14"/>
      <c r="K43" s="28">
        <f t="shared" ref="K43" si="50">I43*D43</f>
        <v>2023.68</v>
      </c>
      <c r="N43" s="5"/>
      <c r="O43" s="5"/>
    </row>
    <row r="44" spans="1:15" ht="17.25" x14ac:dyDescent="0.3">
      <c r="A44" s="21" t="s">
        <v>24</v>
      </c>
      <c r="C44" s="5" t="str">
        <f t="shared" ref="C44" si="51">C43</f>
        <v>C100007</v>
      </c>
      <c r="D44" s="26">
        <f t="shared" ref="D44" si="52">D43</f>
        <v>1.02</v>
      </c>
      <c r="E44" s="17"/>
      <c r="F44" s="17"/>
      <c r="G44" s="14"/>
      <c r="H44" s="14" t="str">
        <f>"AD-WHSE2"</f>
        <v>AD-WHSE2</v>
      </c>
      <c r="I44" s="19">
        <v>1394</v>
      </c>
      <c r="J44" s="14"/>
      <c r="K44" s="28">
        <f t="shared" ref="K44" si="53">I44*D44</f>
        <v>1421.88</v>
      </c>
      <c r="N44" s="5"/>
      <c r="O44" s="5"/>
    </row>
    <row r="45" spans="1:15" x14ac:dyDescent="0.3">
      <c r="A45" s="21" t="s">
        <v>24</v>
      </c>
      <c r="C45" s="5" t="str">
        <f>C43</f>
        <v>C100007</v>
      </c>
      <c r="D45" s="26">
        <f>D43</f>
        <v>1.02</v>
      </c>
      <c r="E45" s="14"/>
      <c r="F45" s="14"/>
      <c r="G45" s="14"/>
      <c r="H45" s="14"/>
      <c r="I45" s="14"/>
      <c r="J45" s="14"/>
      <c r="K45" s="23"/>
      <c r="N45" s="5"/>
      <c r="O45" s="5"/>
    </row>
    <row r="46" spans="1:15" x14ac:dyDescent="0.3">
      <c r="A46" s="21" t="s">
        <v>24</v>
      </c>
      <c r="K46" s="13"/>
      <c r="N46" s="5"/>
      <c r="O46" s="5"/>
    </row>
    <row r="47" spans="1:15" ht="17.25" x14ac:dyDescent="0.3">
      <c r="A47" s="21" t="s">
        <v>24</v>
      </c>
      <c r="C47" s="5" t="str">
        <f t="shared" ref="C47" si="54">E47</f>
        <v>C100008</v>
      </c>
      <c r="D47" s="26">
        <f t="shared" ref="D47" si="55">J47</f>
        <v>4.25</v>
      </c>
      <c r="E47" s="15" t="str">
        <f>"C100008"</f>
        <v>C100008</v>
      </c>
      <c r="F47" s="16" t="str">
        <f>"Glacier Vase"</f>
        <v>Glacier Vase</v>
      </c>
      <c r="G47" s="17" t="str">
        <f>"EA"</f>
        <v>EA</v>
      </c>
      <c r="H47" s="15"/>
      <c r="I47" s="15">
        <v>8242</v>
      </c>
      <c r="J47" s="25">
        <v>4.25</v>
      </c>
      <c r="K47" s="24">
        <f t="shared" ref="K47" si="56">SUBTOTAL(9,K48:K50)</f>
        <v>11717.25</v>
      </c>
      <c r="N47" s="5"/>
      <c r="O47" s="5"/>
    </row>
    <row r="48" spans="1:15" ht="17.25" x14ac:dyDescent="0.3">
      <c r="A48" s="21" t="s">
        <v>24</v>
      </c>
      <c r="C48" s="5" t="str">
        <f t="shared" ref="C48" si="57">C47</f>
        <v>C100008</v>
      </c>
      <c r="D48" s="26">
        <f t="shared" ref="D48" si="58">D47</f>
        <v>4.25</v>
      </c>
      <c r="E48" s="17"/>
      <c r="F48" s="17"/>
      <c r="G48" s="14"/>
      <c r="H48" s="14" t="str">
        <f>"AD-WHSE1"</f>
        <v>AD-WHSE1</v>
      </c>
      <c r="I48" s="19">
        <v>1074</v>
      </c>
      <c r="J48" s="14"/>
      <c r="K48" s="28">
        <f t="shared" ref="K48" si="59">I48*D48</f>
        <v>4564.5</v>
      </c>
      <c r="N48" s="5"/>
      <c r="O48" s="5"/>
    </row>
    <row r="49" spans="1:15" ht="17.25" x14ac:dyDescent="0.3">
      <c r="A49" s="21" t="s">
        <v>24</v>
      </c>
      <c r="C49" s="5" t="str">
        <f t="shared" ref="C49" si="60">C48</f>
        <v>C100008</v>
      </c>
      <c r="D49" s="26">
        <f t="shared" ref="D49" si="61">D48</f>
        <v>4.25</v>
      </c>
      <c r="E49" s="17"/>
      <c r="F49" s="17"/>
      <c r="G49" s="14"/>
      <c r="H49" s="14" t="str">
        <f>"AD-WHSE2"</f>
        <v>AD-WHSE2</v>
      </c>
      <c r="I49" s="19">
        <v>1683</v>
      </c>
      <c r="J49" s="14"/>
      <c r="K49" s="28">
        <f t="shared" ref="K49" si="62">I49*D49</f>
        <v>7152.75</v>
      </c>
      <c r="N49" s="5"/>
      <c r="O49" s="5"/>
    </row>
    <row r="50" spans="1:15" x14ac:dyDescent="0.3">
      <c r="A50" s="21" t="s">
        <v>24</v>
      </c>
      <c r="C50" s="5" t="str">
        <f>C48</f>
        <v>C100008</v>
      </c>
      <c r="D50" s="26">
        <f>D48</f>
        <v>4.25</v>
      </c>
      <c r="E50" s="14"/>
      <c r="F50" s="14"/>
      <c r="G50" s="14"/>
      <c r="H50" s="14"/>
      <c r="I50" s="14"/>
      <c r="J50" s="14"/>
      <c r="K50" s="23"/>
      <c r="N50" s="5"/>
      <c r="O50" s="5"/>
    </row>
    <row r="51" spans="1:15" x14ac:dyDescent="0.3">
      <c r="A51" s="21" t="s">
        <v>24</v>
      </c>
      <c r="K51" s="13"/>
      <c r="N51" s="5"/>
      <c r="O51" s="5"/>
    </row>
    <row r="52" spans="1:15" ht="17.25" x14ac:dyDescent="0.3">
      <c r="A52" s="21" t="s">
        <v>24</v>
      </c>
      <c r="C52" s="5" t="str">
        <f t="shared" ref="C52" si="63">E52</f>
        <v>C100009</v>
      </c>
      <c r="D52" s="26">
        <f t="shared" ref="D52" si="64">J52</f>
        <v>25.520299999999999</v>
      </c>
      <c r="E52" s="15" t="str">
        <f>"C100009"</f>
        <v>C100009</v>
      </c>
      <c r="F52" s="16" t="str">
        <f>"Normandy Vase"</f>
        <v>Normandy Vase</v>
      </c>
      <c r="G52" s="17" t="str">
        <f>"EA"</f>
        <v>EA</v>
      </c>
      <c r="H52" s="15"/>
      <c r="I52" s="15">
        <v>4759</v>
      </c>
      <c r="J52" s="25">
        <v>25.520299999999999</v>
      </c>
      <c r="K52" s="24">
        <f t="shared" ref="K52" si="65">SUBTOTAL(9,K53:K55)</f>
        <v>23376.594799999999</v>
      </c>
      <c r="N52" s="5"/>
      <c r="O52" s="5"/>
    </row>
    <row r="53" spans="1:15" ht="17.25" x14ac:dyDescent="0.3">
      <c r="A53" s="21" t="s">
        <v>24</v>
      </c>
      <c r="C53" s="5" t="str">
        <f t="shared" ref="C53" si="66">C52</f>
        <v>C100009</v>
      </c>
      <c r="D53" s="26">
        <f t="shared" ref="D53" si="67">D52</f>
        <v>25.520299999999999</v>
      </c>
      <c r="E53" s="17"/>
      <c r="F53" s="17"/>
      <c r="G53" s="14"/>
      <c r="H53" s="14" t="str">
        <f>"AD-WHSE1"</f>
        <v>AD-WHSE1</v>
      </c>
      <c r="I53" s="19">
        <v>610</v>
      </c>
      <c r="J53" s="14"/>
      <c r="K53" s="28">
        <f t="shared" ref="K53" si="68">I53*D53</f>
        <v>15567.383</v>
      </c>
      <c r="N53" s="5"/>
      <c r="O53" s="5"/>
    </row>
    <row r="54" spans="1:15" ht="17.25" x14ac:dyDescent="0.3">
      <c r="A54" s="21" t="s">
        <v>24</v>
      </c>
      <c r="C54" s="5" t="str">
        <f t="shared" ref="C54" si="69">C53</f>
        <v>C100009</v>
      </c>
      <c r="D54" s="26">
        <f t="shared" ref="D54" si="70">D53</f>
        <v>25.520299999999999</v>
      </c>
      <c r="E54" s="17"/>
      <c r="F54" s="17"/>
      <c r="G54" s="14"/>
      <c r="H54" s="14" t="str">
        <f>"AD-WHSE2"</f>
        <v>AD-WHSE2</v>
      </c>
      <c r="I54" s="19">
        <v>306</v>
      </c>
      <c r="J54" s="14"/>
      <c r="K54" s="28">
        <f t="shared" ref="K54" si="71">I54*D54</f>
        <v>7809.2118</v>
      </c>
      <c r="N54" s="5"/>
      <c r="O54" s="5"/>
    </row>
    <row r="55" spans="1:15" x14ac:dyDescent="0.3">
      <c r="A55" s="21" t="s">
        <v>24</v>
      </c>
      <c r="C55" s="5" t="str">
        <f>C53</f>
        <v>C100009</v>
      </c>
      <c r="D55" s="26">
        <f>D53</f>
        <v>25.520299999999999</v>
      </c>
      <c r="E55" s="14"/>
      <c r="F55" s="14"/>
      <c r="G55" s="14"/>
      <c r="H55" s="14"/>
      <c r="I55" s="14"/>
      <c r="J55" s="14"/>
      <c r="K55" s="23"/>
      <c r="N55" s="5"/>
      <c r="O55" s="5"/>
    </row>
    <row r="56" spans="1:15" x14ac:dyDescent="0.3">
      <c r="A56" s="21" t="s">
        <v>24</v>
      </c>
      <c r="K56" s="13"/>
      <c r="N56" s="5"/>
      <c r="O56" s="5"/>
    </row>
    <row r="57" spans="1:15" ht="17.25" x14ac:dyDescent="0.3">
      <c r="A57" s="21" t="s">
        <v>24</v>
      </c>
      <c r="C57" s="5" t="str">
        <f t="shared" ref="C57" si="72">E57</f>
        <v>C100010</v>
      </c>
      <c r="D57" s="26">
        <f t="shared" ref="D57" si="73">J57</f>
        <v>40.250100000000003</v>
      </c>
      <c r="E57" s="15" t="str">
        <f>"C100010"</f>
        <v>C100010</v>
      </c>
      <c r="F57" s="16" t="str">
        <f>"Wisper-Cut Vase"</f>
        <v>Wisper-Cut Vase</v>
      </c>
      <c r="G57" s="17" t="str">
        <f>"EA"</f>
        <v>EA</v>
      </c>
      <c r="H57" s="15"/>
      <c r="I57" s="15">
        <v>4212</v>
      </c>
      <c r="J57" s="25">
        <v>40.250100000000003</v>
      </c>
      <c r="K57" s="24">
        <f t="shared" ref="K57" si="74">SUBTOTAL(9,K58:K60)</f>
        <v>57678.393300000011</v>
      </c>
      <c r="N57" s="5"/>
      <c r="O57" s="5"/>
    </row>
    <row r="58" spans="1:15" ht="17.25" x14ac:dyDescent="0.3">
      <c r="A58" s="21" t="s">
        <v>24</v>
      </c>
      <c r="C58" s="5" t="str">
        <f t="shared" ref="C58" si="75">C57</f>
        <v>C100010</v>
      </c>
      <c r="D58" s="26">
        <f t="shared" ref="D58" si="76">D57</f>
        <v>40.250100000000003</v>
      </c>
      <c r="E58" s="17"/>
      <c r="F58" s="17"/>
      <c r="G58" s="14"/>
      <c r="H58" s="14" t="str">
        <f>"AD-WHSE1"</f>
        <v>AD-WHSE1</v>
      </c>
      <c r="I58" s="19">
        <v>785</v>
      </c>
      <c r="J58" s="14"/>
      <c r="K58" s="28">
        <f t="shared" ref="K58" si="77">I58*D58</f>
        <v>31596.328500000003</v>
      </c>
      <c r="N58" s="5"/>
      <c r="O58" s="5"/>
    </row>
    <row r="59" spans="1:15" ht="17.25" x14ac:dyDescent="0.3">
      <c r="A59" s="21" t="s">
        <v>24</v>
      </c>
      <c r="C59" s="5" t="str">
        <f t="shared" ref="C59" si="78">C58</f>
        <v>C100010</v>
      </c>
      <c r="D59" s="26">
        <f t="shared" ref="D59" si="79">D58</f>
        <v>40.250100000000003</v>
      </c>
      <c r="E59" s="17"/>
      <c r="F59" s="17"/>
      <c r="G59" s="14"/>
      <c r="H59" s="14" t="str">
        <f>"AD-WHSE2"</f>
        <v>AD-WHSE2</v>
      </c>
      <c r="I59" s="19">
        <v>648</v>
      </c>
      <c r="J59" s="14"/>
      <c r="K59" s="28">
        <f t="shared" ref="K59" si="80">I59*D59</f>
        <v>26082.064800000004</v>
      </c>
      <c r="N59" s="5"/>
      <c r="O59" s="5"/>
    </row>
    <row r="60" spans="1:15" x14ac:dyDescent="0.3">
      <c r="A60" s="21" t="s">
        <v>24</v>
      </c>
      <c r="C60" s="5" t="str">
        <f>C58</f>
        <v>C100010</v>
      </c>
      <c r="D60" s="26">
        <f>D58</f>
        <v>40.250100000000003</v>
      </c>
      <c r="E60" s="14"/>
      <c r="F60" s="14"/>
      <c r="G60" s="14"/>
      <c r="H60" s="14"/>
      <c r="I60" s="14"/>
      <c r="J60" s="14"/>
      <c r="K60" s="23"/>
      <c r="N60" s="5"/>
      <c r="O60" s="5"/>
    </row>
    <row r="61" spans="1:15" x14ac:dyDescent="0.3">
      <c r="A61" s="21" t="s">
        <v>24</v>
      </c>
      <c r="K61" s="13"/>
      <c r="N61" s="5"/>
      <c r="O61" s="5"/>
    </row>
    <row r="62" spans="1:15" ht="17.25" x14ac:dyDescent="0.3">
      <c r="A62" s="21" t="s">
        <v>24</v>
      </c>
      <c r="C62" s="5" t="str">
        <f t="shared" ref="C62" si="81">E62</f>
        <v>C100011</v>
      </c>
      <c r="D62" s="26">
        <f t="shared" ref="D62" si="82">J62</f>
        <v>38.6999</v>
      </c>
      <c r="E62" s="15" t="str">
        <f>"C100011"</f>
        <v>C100011</v>
      </c>
      <c r="F62" s="16" t="str">
        <f>"Winter Frost Vase"</f>
        <v>Winter Frost Vase</v>
      </c>
      <c r="G62" s="17" t="str">
        <f>"EA"</f>
        <v>EA</v>
      </c>
      <c r="H62" s="15"/>
      <c r="I62" s="15">
        <v>2524</v>
      </c>
      <c r="J62" s="25">
        <v>38.6999</v>
      </c>
      <c r="K62" s="24">
        <f t="shared" ref="K62" si="83">SUBTOTAL(9,K63:K65)</f>
        <v>26083.732599999999</v>
      </c>
      <c r="N62" s="5"/>
      <c r="O62" s="5"/>
    </row>
    <row r="63" spans="1:15" ht="17.25" x14ac:dyDescent="0.3">
      <c r="A63" s="21" t="s">
        <v>24</v>
      </c>
      <c r="C63" s="5" t="str">
        <f t="shared" ref="C63" si="84">C62</f>
        <v>C100011</v>
      </c>
      <c r="D63" s="26">
        <f t="shared" ref="D63" si="85">D62</f>
        <v>38.6999</v>
      </c>
      <c r="E63" s="17"/>
      <c r="F63" s="17"/>
      <c r="G63" s="14"/>
      <c r="H63" s="14" t="str">
        <f>"AD-WHSE1"</f>
        <v>AD-WHSE1</v>
      </c>
      <c r="I63" s="19">
        <v>480</v>
      </c>
      <c r="J63" s="14"/>
      <c r="K63" s="28">
        <f t="shared" ref="K63" si="86">I63*D63</f>
        <v>18575.952000000001</v>
      </c>
      <c r="N63" s="5"/>
      <c r="O63" s="5"/>
    </row>
    <row r="64" spans="1:15" ht="17.25" x14ac:dyDescent="0.3">
      <c r="A64" s="21" t="s">
        <v>24</v>
      </c>
      <c r="C64" s="5" t="str">
        <f t="shared" ref="C64" si="87">C63</f>
        <v>C100011</v>
      </c>
      <c r="D64" s="26">
        <f t="shared" ref="D64" si="88">D63</f>
        <v>38.6999</v>
      </c>
      <c r="E64" s="17"/>
      <c r="F64" s="17"/>
      <c r="G64" s="14"/>
      <c r="H64" s="14" t="str">
        <f>"AD-WHSE2"</f>
        <v>AD-WHSE2</v>
      </c>
      <c r="I64" s="19">
        <v>193.99999999999997</v>
      </c>
      <c r="J64" s="14"/>
      <c r="K64" s="28">
        <f t="shared" ref="K64" si="89">I64*D64</f>
        <v>7507.7805999999991</v>
      </c>
      <c r="N64" s="5"/>
      <c r="O64" s="5"/>
    </row>
    <row r="65" spans="1:15" x14ac:dyDescent="0.3">
      <c r="A65" s="21" t="s">
        <v>24</v>
      </c>
      <c r="C65" s="5" t="str">
        <f>C63</f>
        <v>C100011</v>
      </c>
      <c r="D65" s="26">
        <f>D63</f>
        <v>38.6999</v>
      </c>
      <c r="E65" s="14"/>
      <c r="F65" s="14"/>
      <c r="G65" s="14"/>
      <c r="H65" s="14"/>
      <c r="I65" s="14"/>
      <c r="J65" s="14"/>
      <c r="K65" s="23"/>
      <c r="N65" s="5"/>
      <c r="O65" s="5"/>
    </row>
    <row r="66" spans="1:15" x14ac:dyDescent="0.3">
      <c r="A66" s="21" t="s">
        <v>24</v>
      </c>
      <c r="K66" s="13"/>
      <c r="N66" s="5"/>
      <c r="O66" s="5"/>
    </row>
    <row r="67" spans="1:15" ht="17.25" x14ac:dyDescent="0.3">
      <c r="A67" s="21" t="s">
        <v>24</v>
      </c>
      <c r="C67" s="5" t="str">
        <f t="shared" ref="C67" si="90">E67</f>
        <v>C100012</v>
      </c>
      <c r="D67" s="26">
        <f t="shared" ref="D67" si="91">J67</f>
        <v>15.8399</v>
      </c>
      <c r="E67" s="15" t="str">
        <f>"C100012"</f>
        <v>C100012</v>
      </c>
      <c r="F67" s="16" t="str">
        <f>"Expandable Attache"</f>
        <v>Expandable Attache</v>
      </c>
      <c r="G67" s="17" t="str">
        <f>"EA"</f>
        <v>EA</v>
      </c>
      <c r="H67" s="15"/>
      <c r="I67" s="15">
        <v>4350</v>
      </c>
      <c r="J67" s="25">
        <v>15.8399</v>
      </c>
      <c r="K67" s="24">
        <f t="shared" ref="K67" si="92">SUBTOTAL(9,K68:K70)</f>
        <v>12671.92</v>
      </c>
      <c r="N67" s="5"/>
      <c r="O67" s="5"/>
    </row>
    <row r="68" spans="1:15" ht="17.25" x14ac:dyDescent="0.3">
      <c r="A68" s="21" t="s">
        <v>24</v>
      </c>
      <c r="C68" s="5" t="str">
        <f t="shared" ref="C68" si="93">C67</f>
        <v>C100012</v>
      </c>
      <c r="D68" s="26">
        <f t="shared" ref="D68" si="94">D67</f>
        <v>15.8399</v>
      </c>
      <c r="E68" s="17"/>
      <c r="F68" s="17"/>
      <c r="G68" s="14"/>
      <c r="H68" s="14" t="str">
        <f>"AD-WHSE1"</f>
        <v>AD-WHSE1</v>
      </c>
      <c r="I68" s="19">
        <v>400</v>
      </c>
      <c r="J68" s="14"/>
      <c r="K68" s="28">
        <f t="shared" ref="K68" si="95">I68*D68</f>
        <v>6335.96</v>
      </c>
      <c r="N68" s="5"/>
      <c r="O68" s="5"/>
    </row>
    <row r="69" spans="1:15" ht="17.25" x14ac:dyDescent="0.3">
      <c r="A69" s="21" t="s">
        <v>24</v>
      </c>
      <c r="C69" s="5" t="str">
        <f t="shared" ref="C69" si="96">C68</f>
        <v>C100012</v>
      </c>
      <c r="D69" s="26">
        <f t="shared" ref="D69" si="97">D68</f>
        <v>15.8399</v>
      </c>
      <c r="E69" s="17"/>
      <c r="F69" s="17"/>
      <c r="G69" s="14"/>
      <c r="H69" s="14" t="str">
        <f>"AD-WHSE2"</f>
        <v>AD-WHSE2</v>
      </c>
      <c r="I69" s="19">
        <v>400</v>
      </c>
      <c r="J69" s="14"/>
      <c r="K69" s="28">
        <f t="shared" ref="K69" si="98">I69*D69</f>
        <v>6335.96</v>
      </c>
      <c r="N69" s="5"/>
      <c r="O69" s="5"/>
    </row>
    <row r="70" spans="1:15" x14ac:dyDescent="0.3">
      <c r="A70" s="21" t="s">
        <v>24</v>
      </c>
      <c r="C70" s="5" t="str">
        <f>C68</f>
        <v>C100012</v>
      </c>
      <c r="D70" s="26">
        <f>D68</f>
        <v>15.8399</v>
      </c>
      <c r="E70" s="14"/>
      <c r="F70" s="14"/>
      <c r="G70" s="14"/>
      <c r="H70" s="14"/>
      <c r="I70" s="14"/>
      <c r="J70" s="14"/>
      <c r="K70" s="23"/>
      <c r="N70" s="5"/>
      <c r="O70" s="5"/>
    </row>
    <row r="71" spans="1:15" x14ac:dyDescent="0.3">
      <c r="A71" s="21" t="s">
        <v>24</v>
      </c>
      <c r="K71" s="13"/>
      <c r="N71" s="5"/>
      <c r="O71" s="5"/>
    </row>
    <row r="72" spans="1:15" ht="17.25" x14ac:dyDescent="0.3">
      <c r="A72" s="21" t="s">
        <v>24</v>
      </c>
      <c r="C72" s="5" t="str">
        <f t="shared" ref="C72" si="99">E72</f>
        <v>C100013</v>
      </c>
      <c r="D72" s="26">
        <f t="shared" ref="D72" si="100">J72</f>
        <v>5.0599999999999996</v>
      </c>
      <c r="E72" s="15" t="str">
        <f>"C100013"</f>
        <v>C100013</v>
      </c>
      <c r="F72" s="16" t="str">
        <f>"Business Messenger Bag"</f>
        <v>Business Messenger Bag</v>
      </c>
      <c r="G72" s="17" t="str">
        <f>"EA"</f>
        <v>EA</v>
      </c>
      <c r="H72" s="15"/>
      <c r="I72" s="15">
        <v>4350</v>
      </c>
      <c r="J72" s="25">
        <v>5.0599999999999996</v>
      </c>
      <c r="K72" s="24">
        <f t="shared" ref="K72" si="101">SUBTOTAL(9,K73:K75)</f>
        <v>4047.9999999999995</v>
      </c>
      <c r="N72" s="5"/>
      <c r="O72" s="5"/>
    </row>
    <row r="73" spans="1:15" ht="17.25" x14ac:dyDescent="0.3">
      <c r="A73" s="21" t="s">
        <v>24</v>
      </c>
      <c r="C73" s="5" t="str">
        <f t="shared" ref="C73" si="102">C72</f>
        <v>C100013</v>
      </c>
      <c r="D73" s="26">
        <f t="shared" ref="D73" si="103">D72</f>
        <v>5.0599999999999996</v>
      </c>
      <c r="E73" s="17"/>
      <c r="F73" s="17"/>
      <c r="G73" s="14"/>
      <c r="H73" s="14" t="str">
        <f>"AD-WHSE1"</f>
        <v>AD-WHSE1</v>
      </c>
      <c r="I73" s="19">
        <v>400</v>
      </c>
      <c r="J73" s="14"/>
      <c r="K73" s="28">
        <f t="shared" ref="K73" si="104">I73*D73</f>
        <v>2023.9999999999998</v>
      </c>
      <c r="N73" s="5"/>
      <c r="O73" s="5"/>
    </row>
    <row r="74" spans="1:15" ht="17.25" x14ac:dyDescent="0.3">
      <c r="A74" s="21" t="s">
        <v>24</v>
      </c>
      <c r="C74" s="5" t="str">
        <f t="shared" ref="C74" si="105">C73</f>
        <v>C100013</v>
      </c>
      <c r="D74" s="26">
        <f t="shared" ref="D74" si="106">D73</f>
        <v>5.0599999999999996</v>
      </c>
      <c r="E74" s="17"/>
      <c r="F74" s="17"/>
      <c r="G74" s="14"/>
      <c r="H74" s="14" t="str">
        <f>"AD-WHSE2"</f>
        <v>AD-WHSE2</v>
      </c>
      <c r="I74" s="19">
        <v>400</v>
      </c>
      <c r="J74" s="14"/>
      <c r="K74" s="28">
        <f t="shared" ref="K74" si="107">I74*D74</f>
        <v>2023.9999999999998</v>
      </c>
      <c r="N74" s="5"/>
      <c r="O74" s="5"/>
    </row>
    <row r="75" spans="1:15" x14ac:dyDescent="0.3">
      <c r="A75" s="21" t="s">
        <v>24</v>
      </c>
      <c r="C75" s="5" t="str">
        <f>C73</f>
        <v>C100013</v>
      </c>
      <c r="D75" s="26">
        <f>D73</f>
        <v>5.0599999999999996</v>
      </c>
      <c r="E75" s="14"/>
      <c r="F75" s="14"/>
      <c r="G75" s="14"/>
      <c r="H75" s="14"/>
      <c r="I75" s="14"/>
      <c r="J75" s="14"/>
      <c r="K75" s="23"/>
      <c r="N75" s="5"/>
      <c r="O75" s="5"/>
    </row>
    <row r="76" spans="1:15" x14ac:dyDescent="0.3">
      <c r="A76" s="21" t="s">
        <v>24</v>
      </c>
      <c r="K76" s="13"/>
      <c r="N76" s="5"/>
      <c r="O76" s="5"/>
    </row>
    <row r="77" spans="1:15" ht="17.25" x14ac:dyDescent="0.3">
      <c r="A77" s="21" t="s">
        <v>24</v>
      </c>
      <c r="C77" s="5" t="str">
        <f t="shared" ref="C77" si="108">E77</f>
        <v>C100014</v>
      </c>
      <c r="D77" s="26">
        <f t="shared" ref="D77" si="109">J77</f>
        <v>4.59</v>
      </c>
      <c r="E77" s="15" t="str">
        <f>"C100014"</f>
        <v>C100014</v>
      </c>
      <c r="F77" s="16" t="str">
        <f>"Canvas Field Bag"</f>
        <v>Canvas Field Bag</v>
      </c>
      <c r="G77" s="17" t="str">
        <f>"EA"</f>
        <v>EA</v>
      </c>
      <c r="H77" s="15"/>
      <c r="I77" s="15">
        <v>8219</v>
      </c>
      <c r="J77" s="25">
        <v>4.59</v>
      </c>
      <c r="K77" s="24">
        <f t="shared" ref="K77" si="110">SUBTOTAL(9,K78:K80)</f>
        <v>7660.71</v>
      </c>
      <c r="N77" s="5"/>
      <c r="O77" s="5"/>
    </row>
    <row r="78" spans="1:15" ht="17.25" x14ac:dyDescent="0.3">
      <c r="A78" s="21" t="s">
        <v>24</v>
      </c>
      <c r="C78" s="5" t="str">
        <f t="shared" ref="C78" si="111">C77</f>
        <v>C100014</v>
      </c>
      <c r="D78" s="26">
        <f t="shared" ref="D78" si="112">D77</f>
        <v>4.59</v>
      </c>
      <c r="E78" s="17"/>
      <c r="F78" s="17"/>
      <c r="G78" s="14"/>
      <c r="H78" s="14" t="str">
        <f>"AD-WHSE1"</f>
        <v>AD-WHSE1</v>
      </c>
      <c r="I78" s="19">
        <v>428.00000000000006</v>
      </c>
      <c r="J78" s="14"/>
      <c r="K78" s="28">
        <f t="shared" ref="K78" si="113">I78*D78</f>
        <v>1964.5200000000002</v>
      </c>
      <c r="N78" s="5"/>
      <c r="O78" s="5"/>
    </row>
    <row r="79" spans="1:15" ht="17.25" x14ac:dyDescent="0.3">
      <c r="A79" s="21" t="s">
        <v>24</v>
      </c>
      <c r="C79" s="5" t="str">
        <f t="shared" ref="C79" si="114">C78</f>
        <v>C100014</v>
      </c>
      <c r="D79" s="26">
        <f t="shared" ref="D79" si="115">D78</f>
        <v>4.59</v>
      </c>
      <c r="E79" s="17"/>
      <c r="F79" s="17"/>
      <c r="G79" s="14"/>
      <c r="H79" s="14" t="str">
        <f>"AD-WHSE2"</f>
        <v>AD-WHSE2</v>
      </c>
      <c r="I79" s="19">
        <v>1241</v>
      </c>
      <c r="J79" s="14"/>
      <c r="K79" s="28">
        <f t="shared" ref="K79" si="116">I79*D79</f>
        <v>5696.19</v>
      </c>
      <c r="N79" s="5"/>
      <c r="O79" s="5"/>
    </row>
    <row r="80" spans="1:15" x14ac:dyDescent="0.3">
      <c r="A80" s="21" t="s">
        <v>24</v>
      </c>
      <c r="C80" s="5" t="str">
        <f>C78</f>
        <v>C100014</v>
      </c>
      <c r="D80" s="26">
        <f>D78</f>
        <v>4.59</v>
      </c>
      <c r="E80" s="14"/>
      <c r="F80" s="14"/>
      <c r="G80" s="14"/>
      <c r="H80" s="14"/>
      <c r="I80" s="14"/>
      <c r="J80" s="14"/>
      <c r="K80" s="23"/>
      <c r="N80" s="5"/>
      <c r="O80" s="5"/>
    </row>
    <row r="81" spans="1:15" x14ac:dyDescent="0.3">
      <c r="A81" s="21" t="s">
        <v>24</v>
      </c>
      <c r="K81" s="13"/>
      <c r="N81" s="5"/>
      <c r="O81" s="5"/>
    </row>
    <row r="82" spans="1:15" ht="17.25" x14ac:dyDescent="0.3">
      <c r="A82" s="21" t="s">
        <v>24</v>
      </c>
      <c r="C82" s="5" t="str">
        <f t="shared" ref="C82" si="117">E82</f>
        <v>C100015</v>
      </c>
      <c r="D82" s="26">
        <f t="shared" ref="D82" si="118">J82</f>
        <v>42.12</v>
      </c>
      <c r="E82" s="15" t="str">
        <f>"C100015"</f>
        <v>C100015</v>
      </c>
      <c r="F82" s="16" t="str">
        <f>"Leather Shoulder Bag"</f>
        <v>Leather Shoulder Bag</v>
      </c>
      <c r="G82" s="17" t="str">
        <f>"EA"</f>
        <v>EA</v>
      </c>
      <c r="H82" s="15"/>
      <c r="I82" s="15">
        <v>4350</v>
      </c>
      <c r="J82" s="25">
        <v>42.12</v>
      </c>
      <c r="K82" s="24">
        <f t="shared" ref="K82" si="119">SUBTOTAL(9,K83:K85)</f>
        <v>33696</v>
      </c>
      <c r="N82" s="5"/>
      <c r="O82" s="5"/>
    </row>
    <row r="83" spans="1:15" ht="17.25" x14ac:dyDescent="0.3">
      <c r="A83" s="21" t="s">
        <v>24</v>
      </c>
      <c r="C83" s="5" t="str">
        <f t="shared" ref="C83" si="120">C82</f>
        <v>C100015</v>
      </c>
      <c r="D83" s="26">
        <f t="shared" ref="D83" si="121">D82</f>
        <v>42.12</v>
      </c>
      <c r="E83" s="17"/>
      <c r="F83" s="17"/>
      <c r="G83" s="14"/>
      <c r="H83" s="14" t="str">
        <f>"AD-WHSE1"</f>
        <v>AD-WHSE1</v>
      </c>
      <c r="I83" s="19">
        <v>400</v>
      </c>
      <c r="J83" s="14"/>
      <c r="K83" s="28">
        <f t="shared" ref="K83" si="122">I83*D83</f>
        <v>16848</v>
      </c>
      <c r="N83" s="5"/>
      <c r="O83" s="5"/>
    </row>
    <row r="84" spans="1:15" ht="17.25" x14ac:dyDescent="0.3">
      <c r="A84" s="21" t="s">
        <v>24</v>
      </c>
      <c r="C84" s="5" t="str">
        <f t="shared" ref="C84" si="123">C83</f>
        <v>C100015</v>
      </c>
      <c r="D84" s="26">
        <f t="shared" ref="D84" si="124">D83</f>
        <v>42.12</v>
      </c>
      <c r="E84" s="17"/>
      <c r="F84" s="17"/>
      <c r="G84" s="14"/>
      <c r="H84" s="14" t="str">
        <f>"AD-WHSE2"</f>
        <v>AD-WHSE2</v>
      </c>
      <c r="I84" s="19">
        <v>400</v>
      </c>
      <c r="J84" s="14"/>
      <c r="K84" s="28">
        <f t="shared" ref="K84" si="125">I84*D84</f>
        <v>16848</v>
      </c>
      <c r="N84" s="5"/>
      <c r="O84" s="5"/>
    </row>
    <row r="85" spans="1:15" x14ac:dyDescent="0.3">
      <c r="A85" s="21" t="s">
        <v>24</v>
      </c>
      <c r="C85" s="5" t="str">
        <f>C83</f>
        <v>C100015</v>
      </c>
      <c r="D85" s="26">
        <f>D83</f>
        <v>42.12</v>
      </c>
      <c r="E85" s="14"/>
      <c r="F85" s="14"/>
      <c r="G85" s="14"/>
      <c r="H85" s="14"/>
      <c r="I85" s="14"/>
      <c r="J85" s="14"/>
      <c r="K85" s="23"/>
      <c r="N85" s="5"/>
      <c r="O85" s="5"/>
    </row>
    <row r="86" spans="1:15" x14ac:dyDescent="0.3">
      <c r="A86" s="21" t="s">
        <v>24</v>
      </c>
      <c r="K86" s="13"/>
      <c r="N86" s="5"/>
      <c r="O86" s="5"/>
    </row>
    <row r="87" spans="1:15" ht="17.25" x14ac:dyDescent="0.3">
      <c r="A87" s="21" t="s">
        <v>24</v>
      </c>
      <c r="C87" s="5" t="str">
        <f t="shared" ref="C87" si="126">E87</f>
        <v>C100016</v>
      </c>
      <c r="D87" s="26">
        <f t="shared" ref="D87" si="127">J87</f>
        <v>77</v>
      </c>
      <c r="E87" s="15" t="str">
        <f>"C100016"</f>
        <v>C100016</v>
      </c>
      <c r="F87" s="16" t="str">
        <f>"Leather &amp; Canvas Brief Case"</f>
        <v>Leather &amp; Canvas Brief Case</v>
      </c>
      <c r="G87" s="17" t="str">
        <f>"EA"</f>
        <v>EA</v>
      </c>
      <c r="H87" s="15"/>
      <c r="I87" s="15">
        <v>4350</v>
      </c>
      <c r="J87" s="25">
        <v>77</v>
      </c>
      <c r="K87" s="24">
        <f t="shared" ref="K87" si="128">SUBTOTAL(9,K88:K90)</f>
        <v>61600</v>
      </c>
      <c r="N87" s="5"/>
      <c r="O87" s="5"/>
    </row>
    <row r="88" spans="1:15" ht="17.25" x14ac:dyDescent="0.3">
      <c r="A88" s="21" t="s">
        <v>24</v>
      </c>
      <c r="C88" s="5" t="str">
        <f t="shared" ref="C88" si="129">C87</f>
        <v>C100016</v>
      </c>
      <c r="D88" s="26">
        <f t="shared" ref="D88" si="130">D87</f>
        <v>77</v>
      </c>
      <c r="E88" s="17"/>
      <c r="F88" s="17"/>
      <c r="G88" s="14"/>
      <c r="H88" s="14" t="str">
        <f>"AD-WHSE1"</f>
        <v>AD-WHSE1</v>
      </c>
      <c r="I88" s="19">
        <v>400</v>
      </c>
      <c r="J88" s="14"/>
      <c r="K88" s="28">
        <f t="shared" ref="K88" si="131">I88*D88</f>
        <v>30800</v>
      </c>
      <c r="N88" s="5"/>
      <c r="O88" s="5"/>
    </row>
    <row r="89" spans="1:15" ht="17.25" x14ac:dyDescent="0.3">
      <c r="A89" s="21" t="s">
        <v>24</v>
      </c>
      <c r="C89" s="5" t="str">
        <f t="shared" ref="C89" si="132">C88</f>
        <v>C100016</v>
      </c>
      <c r="D89" s="26">
        <f t="shared" ref="D89" si="133">D88</f>
        <v>77</v>
      </c>
      <c r="E89" s="17"/>
      <c r="F89" s="17"/>
      <c r="G89" s="14"/>
      <c r="H89" s="14" t="str">
        <f>"AD-WHSE2"</f>
        <v>AD-WHSE2</v>
      </c>
      <c r="I89" s="19">
        <v>400</v>
      </c>
      <c r="J89" s="14"/>
      <c r="K89" s="28">
        <f t="shared" ref="K89" si="134">I89*D89</f>
        <v>30800</v>
      </c>
      <c r="N89" s="5"/>
      <c r="O89" s="5"/>
    </row>
    <row r="90" spans="1:15" x14ac:dyDescent="0.3">
      <c r="A90" s="21" t="s">
        <v>24</v>
      </c>
      <c r="C90" s="5" t="str">
        <f>C88</f>
        <v>C100016</v>
      </c>
      <c r="D90" s="26">
        <f>D88</f>
        <v>77</v>
      </c>
      <c r="E90" s="14"/>
      <c r="F90" s="14"/>
      <c r="G90" s="14"/>
      <c r="H90" s="14"/>
      <c r="I90" s="14"/>
      <c r="J90" s="14"/>
      <c r="K90" s="23"/>
      <c r="N90" s="5"/>
      <c r="O90" s="5"/>
    </row>
    <row r="91" spans="1:15" x14ac:dyDescent="0.3">
      <c r="A91" s="21" t="s">
        <v>24</v>
      </c>
      <c r="K91" s="13"/>
      <c r="N91" s="5"/>
      <c r="O91" s="5"/>
    </row>
    <row r="92" spans="1:15" ht="17.25" x14ac:dyDescent="0.3">
      <c r="A92" s="21" t="s">
        <v>24</v>
      </c>
      <c r="C92" s="5" t="str">
        <f t="shared" ref="C92" si="135">E92</f>
        <v>C100017</v>
      </c>
      <c r="D92" s="26">
        <f t="shared" ref="D92" si="136">J92</f>
        <v>101.21980000000001</v>
      </c>
      <c r="E92" s="15" t="str">
        <f>"C100017"</f>
        <v>C100017</v>
      </c>
      <c r="F92" s="16" t="str">
        <f>"Wheeled Duffel"</f>
        <v>Wheeled Duffel</v>
      </c>
      <c r="G92" s="17" t="str">
        <f>"EA"</f>
        <v>EA</v>
      </c>
      <c r="H92" s="15"/>
      <c r="I92" s="15">
        <v>2637</v>
      </c>
      <c r="J92" s="25">
        <v>101.21980000000001</v>
      </c>
      <c r="K92" s="24">
        <f t="shared" ref="K92" si="137">SUBTOTAL(9,K93:K95)</f>
        <v>5465.8692000000001</v>
      </c>
      <c r="N92" s="5"/>
      <c r="O92" s="5"/>
    </row>
    <row r="93" spans="1:15" ht="17.25" x14ac:dyDescent="0.3">
      <c r="A93" s="21" t="s">
        <v>24</v>
      </c>
      <c r="C93" s="5" t="str">
        <f t="shared" ref="C93" si="138">C92</f>
        <v>C100017</v>
      </c>
      <c r="D93" s="26">
        <f t="shared" ref="D93" si="139">D92</f>
        <v>101.21980000000001</v>
      </c>
      <c r="E93" s="17"/>
      <c r="F93" s="17"/>
      <c r="G93" s="14"/>
      <c r="H93" s="14" t="str">
        <f>"AD-WHSE1"</f>
        <v>AD-WHSE1</v>
      </c>
      <c r="I93" s="19">
        <v>18</v>
      </c>
      <c r="J93" s="14"/>
      <c r="K93" s="28">
        <f t="shared" ref="K93" si="140">I93*D93</f>
        <v>1821.9564</v>
      </c>
      <c r="N93" s="5"/>
      <c r="O93" s="5"/>
    </row>
    <row r="94" spans="1:15" ht="17.25" x14ac:dyDescent="0.3">
      <c r="A94" s="21" t="s">
        <v>24</v>
      </c>
      <c r="C94" s="5" t="str">
        <f t="shared" ref="C94" si="141">C93</f>
        <v>C100017</v>
      </c>
      <c r="D94" s="26">
        <f t="shared" ref="D94" si="142">D93</f>
        <v>101.21980000000001</v>
      </c>
      <c r="E94" s="17"/>
      <c r="F94" s="17"/>
      <c r="G94" s="14"/>
      <c r="H94" s="14" t="str">
        <f>"AD-WHSE2"</f>
        <v>AD-WHSE2</v>
      </c>
      <c r="I94" s="19">
        <v>36</v>
      </c>
      <c r="J94" s="14"/>
      <c r="K94" s="28">
        <f t="shared" ref="K94" si="143">I94*D94</f>
        <v>3643.9128000000001</v>
      </c>
      <c r="N94" s="5"/>
      <c r="O94" s="5"/>
    </row>
    <row r="95" spans="1:15" x14ac:dyDescent="0.3">
      <c r="A95" s="21" t="s">
        <v>24</v>
      </c>
      <c r="C95" s="5" t="str">
        <f>C93</f>
        <v>C100017</v>
      </c>
      <c r="D95" s="26">
        <f>D93</f>
        <v>101.21980000000001</v>
      </c>
      <c r="E95" s="14"/>
      <c r="F95" s="14"/>
      <c r="G95" s="14"/>
      <c r="H95" s="14"/>
      <c r="I95" s="14"/>
      <c r="J95" s="14"/>
      <c r="K95" s="23"/>
      <c r="N95" s="5"/>
      <c r="O95" s="5"/>
    </row>
    <row r="96" spans="1:15" x14ac:dyDescent="0.3">
      <c r="A96" s="21" t="s">
        <v>24</v>
      </c>
      <c r="K96" s="13"/>
      <c r="N96" s="5"/>
      <c r="O96" s="5"/>
    </row>
    <row r="97" spans="1:15" ht="17.25" x14ac:dyDescent="0.3">
      <c r="A97" s="21" t="s">
        <v>24</v>
      </c>
      <c r="C97" s="5" t="str">
        <f t="shared" ref="C97" si="144">E97</f>
        <v>C100018</v>
      </c>
      <c r="D97" s="26">
        <f t="shared" ref="D97" si="145">J97</f>
        <v>8.5500000000000007</v>
      </c>
      <c r="E97" s="15" t="str">
        <f>"C100018"</f>
        <v>C100018</v>
      </c>
      <c r="F97" s="16" t="str">
        <f>"Action Sport Duffel"</f>
        <v>Action Sport Duffel</v>
      </c>
      <c r="G97" s="17" t="str">
        <f>"EA"</f>
        <v>EA</v>
      </c>
      <c r="H97" s="15"/>
      <c r="I97" s="15">
        <v>8460</v>
      </c>
      <c r="J97" s="25">
        <v>8.5500000000000007</v>
      </c>
      <c r="K97" s="24">
        <f t="shared" ref="K97" si="146">SUBTOTAL(9,K98:K100)</f>
        <v>17493.300000000003</v>
      </c>
      <c r="N97" s="5"/>
      <c r="O97" s="5"/>
    </row>
    <row r="98" spans="1:15" ht="17.25" x14ac:dyDescent="0.3">
      <c r="A98" s="21" t="s">
        <v>24</v>
      </c>
      <c r="C98" s="5" t="str">
        <f t="shared" ref="C98" si="147">C97</f>
        <v>C100018</v>
      </c>
      <c r="D98" s="26">
        <f t="shared" ref="D98" si="148">D97</f>
        <v>8.5500000000000007</v>
      </c>
      <c r="E98" s="17"/>
      <c r="F98" s="17"/>
      <c r="G98" s="14"/>
      <c r="H98" s="14" t="str">
        <f>"AD-WHSE1"</f>
        <v>AD-WHSE1</v>
      </c>
      <c r="I98" s="19">
        <v>38</v>
      </c>
      <c r="J98" s="14"/>
      <c r="K98" s="28">
        <f t="shared" ref="K98" si="149">I98*D98</f>
        <v>324.90000000000003</v>
      </c>
      <c r="N98" s="5"/>
      <c r="O98" s="5"/>
    </row>
    <row r="99" spans="1:15" ht="17.25" x14ac:dyDescent="0.3">
      <c r="A99" s="21" t="s">
        <v>24</v>
      </c>
      <c r="C99" s="5" t="str">
        <f t="shared" ref="C99" si="150">C98</f>
        <v>C100018</v>
      </c>
      <c r="D99" s="26">
        <f t="shared" ref="D99" si="151">D98</f>
        <v>8.5500000000000007</v>
      </c>
      <c r="E99" s="17"/>
      <c r="F99" s="17"/>
      <c r="G99" s="14"/>
      <c r="H99" s="14" t="str">
        <f>"AD-WHSE2"</f>
        <v>AD-WHSE2</v>
      </c>
      <c r="I99" s="19">
        <v>2008</v>
      </c>
      <c r="J99" s="14"/>
      <c r="K99" s="28">
        <f t="shared" ref="K99" si="152">I99*D99</f>
        <v>17168.400000000001</v>
      </c>
      <c r="N99" s="5"/>
      <c r="O99" s="5"/>
    </row>
    <row r="100" spans="1:15" x14ac:dyDescent="0.3">
      <c r="A100" s="21" t="s">
        <v>24</v>
      </c>
      <c r="C100" s="5" t="str">
        <f>C98</f>
        <v>C100018</v>
      </c>
      <c r="D100" s="26">
        <f>D98</f>
        <v>8.5500000000000007</v>
      </c>
      <c r="E100" s="14"/>
      <c r="F100" s="14"/>
      <c r="G100" s="14"/>
      <c r="H100" s="14"/>
      <c r="I100" s="14"/>
      <c r="J100" s="14"/>
      <c r="K100" s="23"/>
      <c r="N100" s="5"/>
      <c r="O100" s="5"/>
    </row>
    <row r="101" spans="1:15" x14ac:dyDescent="0.3">
      <c r="A101" s="21" t="s">
        <v>24</v>
      </c>
      <c r="K101" s="13"/>
      <c r="N101" s="5"/>
      <c r="O101" s="5"/>
    </row>
    <row r="102" spans="1:15" ht="17.25" x14ac:dyDescent="0.3">
      <c r="A102" s="21" t="s">
        <v>24</v>
      </c>
      <c r="C102" s="5" t="str">
        <f t="shared" ref="C102" si="153">E102</f>
        <v>C100019</v>
      </c>
      <c r="D102" s="26">
        <f t="shared" ref="D102" si="154">J102</f>
        <v>42.72</v>
      </c>
      <c r="E102" s="15" t="str">
        <f>"C100019"</f>
        <v>C100019</v>
      </c>
      <c r="F102" s="16" t="str">
        <f>"Black Duffel Bag"</f>
        <v>Black Duffel Bag</v>
      </c>
      <c r="G102" s="17" t="str">
        <f>"EA"</f>
        <v>EA</v>
      </c>
      <c r="H102" s="15"/>
      <c r="I102" s="15">
        <v>4197</v>
      </c>
      <c r="J102" s="25">
        <v>42.72</v>
      </c>
      <c r="K102" s="24">
        <f t="shared" ref="K102" si="155">SUBTOTAL(9,K103:K105)</f>
        <v>2050.56</v>
      </c>
      <c r="N102" s="5"/>
      <c r="O102" s="5"/>
    </row>
    <row r="103" spans="1:15" ht="17.25" x14ac:dyDescent="0.3">
      <c r="A103" s="21" t="s">
        <v>24</v>
      </c>
      <c r="C103" s="5" t="str">
        <f t="shared" ref="C103" si="156">C102</f>
        <v>C100019</v>
      </c>
      <c r="D103" s="26">
        <f t="shared" ref="D103" si="157">D102</f>
        <v>42.72</v>
      </c>
      <c r="E103" s="17"/>
      <c r="F103" s="17"/>
      <c r="G103" s="14"/>
      <c r="H103" s="14" t="str">
        <f>"AD-WHSE1"</f>
        <v>AD-WHSE1</v>
      </c>
      <c r="I103" s="19">
        <v>37</v>
      </c>
      <c r="J103" s="14"/>
      <c r="K103" s="28">
        <f t="shared" ref="K103" si="158">I103*D103</f>
        <v>1580.6399999999999</v>
      </c>
      <c r="N103" s="5"/>
      <c r="O103" s="5"/>
    </row>
    <row r="104" spans="1:15" ht="17.25" x14ac:dyDescent="0.3">
      <c r="A104" s="21" t="s">
        <v>24</v>
      </c>
      <c r="C104" s="5" t="str">
        <f t="shared" ref="C104" si="159">C103</f>
        <v>C100019</v>
      </c>
      <c r="D104" s="26">
        <f t="shared" ref="D104" si="160">D103</f>
        <v>42.72</v>
      </c>
      <c r="E104" s="17"/>
      <c r="F104" s="17"/>
      <c r="G104" s="14"/>
      <c r="H104" s="14" t="str">
        <f>"AD-WHSE2"</f>
        <v>AD-WHSE2</v>
      </c>
      <c r="I104" s="19">
        <v>11</v>
      </c>
      <c r="J104" s="14"/>
      <c r="K104" s="28">
        <f t="shared" ref="K104" si="161">I104*D104</f>
        <v>469.91999999999996</v>
      </c>
      <c r="N104" s="5"/>
      <c r="O104" s="5"/>
    </row>
    <row r="105" spans="1:15" x14ac:dyDescent="0.3">
      <c r="A105" s="21" t="s">
        <v>24</v>
      </c>
      <c r="C105" s="5" t="str">
        <f>C103</f>
        <v>C100019</v>
      </c>
      <c r="D105" s="26">
        <f>D103</f>
        <v>42.72</v>
      </c>
      <c r="E105" s="14"/>
      <c r="F105" s="14"/>
      <c r="G105" s="14"/>
      <c r="H105" s="14"/>
      <c r="I105" s="14"/>
      <c r="J105" s="14"/>
      <c r="K105" s="23"/>
      <c r="N105" s="5"/>
      <c r="O105" s="5"/>
    </row>
    <row r="106" spans="1:15" x14ac:dyDescent="0.3">
      <c r="A106" s="21" t="s">
        <v>24</v>
      </c>
      <c r="K106" s="13"/>
      <c r="N106" s="5"/>
      <c r="O106" s="5"/>
    </row>
    <row r="107" spans="1:15" ht="17.25" x14ac:dyDescent="0.3">
      <c r="A107" s="21" t="s">
        <v>24</v>
      </c>
      <c r="C107" s="5" t="str">
        <f t="shared" ref="C107" si="162">E107</f>
        <v>C100020</v>
      </c>
      <c r="D107" s="26">
        <f t="shared" ref="D107" si="163">J107</f>
        <v>7.74</v>
      </c>
      <c r="E107" s="15" t="str">
        <f>"C100020"</f>
        <v>C100020</v>
      </c>
      <c r="F107" s="16" t="str">
        <f>"Gym Locker Bag"</f>
        <v>Gym Locker Bag</v>
      </c>
      <c r="G107" s="17" t="str">
        <f>"EA"</f>
        <v>EA</v>
      </c>
      <c r="H107" s="15"/>
      <c r="I107" s="15">
        <v>10987</v>
      </c>
      <c r="J107" s="25">
        <v>7.74</v>
      </c>
      <c r="K107" s="24">
        <f t="shared" ref="K107" si="164">SUBTOTAL(9,K108:K110)</f>
        <v>25178.22</v>
      </c>
      <c r="N107" s="5"/>
      <c r="O107" s="5"/>
    </row>
    <row r="108" spans="1:15" ht="17.25" x14ac:dyDescent="0.3">
      <c r="A108" s="21" t="s">
        <v>24</v>
      </c>
      <c r="C108" s="5" t="str">
        <f t="shared" ref="C108" si="165">C107</f>
        <v>C100020</v>
      </c>
      <c r="D108" s="26">
        <f t="shared" ref="D108" si="166">D107</f>
        <v>7.74</v>
      </c>
      <c r="E108" s="17"/>
      <c r="F108" s="17"/>
      <c r="G108" s="14"/>
      <c r="H108" s="14" t="str">
        <f>"AD-WHSE1"</f>
        <v>AD-WHSE1</v>
      </c>
      <c r="I108" s="19">
        <v>822.99999999999989</v>
      </c>
      <c r="J108" s="14"/>
      <c r="K108" s="28">
        <f t="shared" ref="K108" si="167">I108*D108</f>
        <v>6370.0199999999995</v>
      </c>
      <c r="N108" s="5"/>
      <c r="O108" s="5"/>
    </row>
    <row r="109" spans="1:15" ht="17.25" x14ac:dyDescent="0.3">
      <c r="A109" s="21" t="s">
        <v>24</v>
      </c>
      <c r="C109" s="5" t="str">
        <f t="shared" ref="C109" si="168">C108</f>
        <v>C100020</v>
      </c>
      <c r="D109" s="26">
        <f t="shared" ref="D109" si="169">D108</f>
        <v>7.74</v>
      </c>
      <c r="E109" s="17"/>
      <c r="F109" s="17"/>
      <c r="G109" s="14"/>
      <c r="H109" s="14" t="str">
        <f>"AD-WHSE2"</f>
        <v>AD-WHSE2</v>
      </c>
      <c r="I109" s="19">
        <v>2430</v>
      </c>
      <c r="J109" s="14"/>
      <c r="K109" s="28">
        <f t="shared" ref="K109" si="170">I109*D109</f>
        <v>18808.2</v>
      </c>
      <c r="N109" s="5"/>
      <c r="O109" s="5"/>
    </row>
    <row r="110" spans="1:15" x14ac:dyDescent="0.3">
      <c r="A110" s="21" t="s">
        <v>24</v>
      </c>
      <c r="C110" s="5" t="str">
        <f>C108</f>
        <v>C100020</v>
      </c>
      <c r="D110" s="26">
        <f>D108</f>
        <v>7.74</v>
      </c>
      <c r="E110" s="14"/>
      <c r="F110" s="14"/>
      <c r="G110" s="14"/>
      <c r="H110" s="14"/>
      <c r="I110" s="14"/>
      <c r="J110" s="14"/>
      <c r="K110" s="23"/>
      <c r="N110" s="5"/>
      <c r="O110" s="5"/>
    </row>
    <row r="111" spans="1:15" x14ac:dyDescent="0.3">
      <c r="A111" s="21" t="s">
        <v>24</v>
      </c>
      <c r="K111" s="13"/>
      <c r="N111" s="5"/>
      <c r="O111" s="5"/>
    </row>
    <row r="112" spans="1:15" ht="17.25" x14ac:dyDescent="0.3">
      <c r="A112" s="21" t="s">
        <v>24</v>
      </c>
      <c r="C112" s="5" t="str">
        <f t="shared" ref="C112" si="171">E112</f>
        <v>C100021</v>
      </c>
      <c r="D112" s="26">
        <f t="shared" ref="D112" si="172">J112</f>
        <v>6.88</v>
      </c>
      <c r="E112" s="15" t="str">
        <f>"C100021"</f>
        <v>C100021</v>
      </c>
      <c r="F112" s="16" t="str">
        <f>"Canvas Boat Bag"</f>
        <v>Canvas Boat Bag</v>
      </c>
      <c r="G112" s="17" t="str">
        <f>"EA"</f>
        <v>EA</v>
      </c>
      <c r="H112" s="15"/>
      <c r="I112" s="15">
        <v>8593</v>
      </c>
      <c r="J112" s="25">
        <v>6.88</v>
      </c>
      <c r="K112" s="24">
        <f t="shared" ref="K112" si="173">SUBTOTAL(9,K113:K115)</f>
        <v>11358.88</v>
      </c>
      <c r="N112" s="5"/>
      <c r="O112" s="5"/>
    </row>
    <row r="113" spans="1:15" ht="17.25" x14ac:dyDescent="0.3">
      <c r="A113" s="21" t="s">
        <v>24</v>
      </c>
      <c r="C113" s="5" t="str">
        <f t="shared" ref="C113" si="174">C112</f>
        <v>C100021</v>
      </c>
      <c r="D113" s="26">
        <f t="shared" ref="D113" si="175">D112</f>
        <v>6.88</v>
      </c>
      <c r="E113" s="17"/>
      <c r="F113" s="17"/>
      <c r="G113" s="14"/>
      <c r="H113" s="14" t="str">
        <f>"AD-WHSE1"</f>
        <v>AD-WHSE1</v>
      </c>
      <c r="I113" s="19">
        <v>409</v>
      </c>
      <c r="J113" s="14"/>
      <c r="K113" s="28">
        <f t="shared" ref="K113" si="176">I113*D113</f>
        <v>2813.92</v>
      </c>
      <c r="N113" s="5"/>
      <c r="O113" s="5"/>
    </row>
    <row r="114" spans="1:15" ht="17.25" x14ac:dyDescent="0.3">
      <c r="A114" s="21" t="s">
        <v>24</v>
      </c>
      <c r="C114" s="5" t="str">
        <f t="shared" ref="C114" si="177">C113</f>
        <v>C100021</v>
      </c>
      <c r="D114" s="26">
        <f t="shared" ref="D114" si="178">D113</f>
        <v>6.88</v>
      </c>
      <c r="E114" s="17"/>
      <c r="F114" s="17"/>
      <c r="G114" s="14"/>
      <c r="H114" s="14" t="str">
        <f>"AD-WHSE2"</f>
        <v>AD-WHSE2</v>
      </c>
      <c r="I114" s="19">
        <v>1242</v>
      </c>
      <c r="J114" s="14"/>
      <c r="K114" s="28">
        <f t="shared" ref="K114" si="179">I114*D114</f>
        <v>8544.9599999999991</v>
      </c>
      <c r="N114" s="5"/>
      <c r="O114" s="5"/>
    </row>
    <row r="115" spans="1:15" x14ac:dyDescent="0.3">
      <c r="A115" s="21" t="s">
        <v>24</v>
      </c>
      <c r="C115" s="5" t="str">
        <f>C113</f>
        <v>C100021</v>
      </c>
      <c r="D115" s="26">
        <f>D113</f>
        <v>6.88</v>
      </c>
      <c r="E115" s="14"/>
      <c r="F115" s="14"/>
      <c r="G115" s="14"/>
      <c r="H115" s="14"/>
      <c r="I115" s="14"/>
      <c r="J115" s="14"/>
      <c r="K115" s="23"/>
      <c r="N115" s="5"/>
      <c r="O115" s="5"/>
    </row>
    <row r="116" spans="1:15" x14ac:dyDescent="0.3">
      <c r="A116" s="21" t="s">
        <v>24</v>
      </c>
      <c r="K116" s="13"/>
      <c r="N116" s="5"/>
      <c r="O116" s="5"/>
    </row>
    <row r="117" spans="1:15" ht="17.25" x14ac:dyDescent="0.3">
      <c r="A117" s="21" t="s">
        <v>24</v>
      </c>
      <c r="C117" s="5" t="str">
        <f t="shared" ref="C117" si="180">E117</f>
        <v>C100022</v>
      </c>
      <c r="D117" s="26">
        <f t="shared" ref="D117" si="181">J117</f>
        <v>1.61</v>
      </c>
      <c r="E117" s="15" t="str">
        <f>"C100022"</f>
        <v>C100022</v>
      </c>
      <c r="F117" s="16" t="str">
        <f>"Two-Toned Cap"</f>
        <v>Two-Toned Cap</v>
      </c>
      <c r="G117" s="17" t="str">
        <f>"EA"</f>
        <v>EA</v>
      </c>
      <c r="H117" s="15"/>
      <c r="I117" s="15">
        <v>9020</v>
      </c>
      <c r="J117" s="25">
        <v>1.61</v>
      </c>
      <c r="K117" s="24">
        <f t="shared" ref="K117" si="182">SUBTOTAL(9,K118:K120)</f>
        <v>2946.2999999999997</v>
      </c>
      <c r="N117" s="5"/>
      <c r="O117" s="5"/>
    </row>
    <row r="118" spans="1:15" ht="17.25" x14ac:dyDescent="0.3">
      <c r="A118" s="21" t="s">
        <v>24</v>
      </c>
      <c r="C118" s="5" t="str">
        <f t="shared" ref="C118" si="183">C117</f>
        <v>C100022</v>
      </c>
      <c r="D118" s="26">
        <f t="shared" ref="D118" si="184">D117</f>
        <v>1.61</v>
      </c>
      <c r="E118" s="17"/>
      <c r="F118" s="17"/>
      <c r="G118" s="14"/>
      <c r="H118" s="14" t="str">
        <f>"AD-WHSE1"</f>
        <v>AD-WHSE1</v>
      </c>
      <c r="I118" s="19">
        <v>43</v>
      </c>
      <c r="J118" s="14"/>
      <c r="K118" s="28">
        <f t="shared" ref="K118" si="185">I118*D118</f>
        <v>69.23</v>
      </c>
      <c r="N118" s="5"/>
      <c r="O118" s="5"/>
    </row>
    <row r="119" spans="1:15" ht="17.25" x14ac:dyDescent="0.3">
      <c r="A119" s="21" t="s">
        <v>24</v>
      </c>
      <c r="C119" s="5" t="str">
        <f t="shared" ref="C119" si="186">C118</f>
        <v>C100022</v>
      </c>
      <c r="D119" s="26">
        <f t="shared" ref="D119" si="187">D118</f>
        <v>1.61</v>
      </c>
      <c r="E119" s="17"/>
      <c r="F119" s="17"/>
      <c r="G119" s="14"/>
      <c r="H119" s="14" t="str">
        <f>"AD-WHSE2"</f>
        <v>AD-WHSE2</v>
      </c>
      <c r="I119" s="19">
        <v>1786.9999999999998</v>
      </c>
      <c r="J119" s="14"/>
      <c r="K119" s="28">
        <f t="shared" ref="K119" si="188">I119*D119</f>
        <v>2877.0699999999997</v>
      </c>
      <c r="N119" s="5"/>
      <c r="O119" s="5"/>
    </row>
    <row r="120" spans="1:15" x14ac:dyDescent="0.3">
      <c r="A120" s="21" t="s">
        <v>24</v>
      </c>
      <c r="C120" s="5" t="str">
        <f>C118</f>
        <v>C100022</v>
      </c>
      <c r="D120" s="26">
        <f>D118</f>
        <v>1.61</v>
      </c>
      <c r="E120" s="14"/>
      <c r="F120" s="14"/>
      <c r="G120" s="14"/>
      <c r="H120" s="14"/>
      <c r="I120" s="14"/>
      <c r="J120" s="14"/>
      <c r="K120" s="23"/>
      <c r="N120" s="5"/>
      <c r="O120" s="5"/>
    </row>
    <row r="121" spans="1:15" x14ac:dyDescent="0.3">
      <c r="A121" s="21" t="s">
        <v>24</v>
      </c>
      <c r="K121" s="13"/>
      <c r="N121" s="5"/>
      <c r="O121" s="5"/>
    </row>
    <row r="122" spans="1:15" ht="17.25" x14ac:dyDescent="0.3">
      <c r="A122" s="21" t="s">
        <v>24</v>
      </c>
      <c r="C122" s="5" t="str">
        <f t="shared" ref="C122" si="189">E122</f>
        <v>C100023</v>
      </c>
      <c r="D122" s="26">
        <f t="shared" ref="D122" si="190">J122</f>
        <v>1.26</v>
      </c>
      <c r="E122" s="15" t="str">
        <f>"C100023"</f>
        <v>C100023</v>
      </c>
      <c r="F122" s="16" t="str">
        <f>"Two-Toned Knit Hat"</f>
        <v>Two-Toned Knit Hat</v>
      </c>
      <c r="G122" s="17" t="str">
        <f>"EA"</f>
        <v>EA</v>
      </c>
      <c r="H122" s="15"/>
      <c r="I122" s="15">
        <v>16956</v>
      </c>
      <c r="J122" s="25">
        <v>1.26</v>
      </c>
      <c r="K122" s="24">
        <f t="shared" ref="K122" si="191">SUBTOTAL(9,K123:K125)</f>
        <v>5724.1799999999994</v>
      </c>
      <c r="N122" s="5"/>
      <c r="O122" s="5"/>
    </row>
    <row r="123" spans="1:15" ht="17.25" x14ac:dyDescent="0.3">
      <c r="A123" s="21" t="s">
        <v>24</v>
      </c>
      <c r="C123" s="5" t="str">
        <f t="shared" ref="C123" si="192">C122</f>
        <v>C100023</v>
      </c>
      <c r="D123" s="26">
        <f t="shared" ref="D123" si="193">D122</f>
        <v>1.26</v>
      </c>
      <c r="E123" s="17"/>
      <c r="F123" s="17"/>
      <c r="G123" s="14"/>
      <c r="H123" s="14" t="str">
        <f>"AD-WHSE1"</f>
        <v>AD-WHSE1</v>
      </c>
      <c r="I123" s="19">
        <v>1507</v>
      </c>
      <c r="J123" s="14"/>
      <c r="K123" s="28">
        <f t="shared" ref="K123" si="194">I123*D123</f>
        <v>1898.82</v>
      </c>
      <c r="N123" s="5"/>
      <c r="O123" s="5"/>
    </row>
    <row r="124" spans="1:15" ht="17.25" x14ac:dyDescent="0.3">
      <c r="A124" s="21" t="s">
        <v>24</v>
      </c>
      <c r="C124" s="5" t="str">
        <f t="shared" ref="C124" si="195">C123</f>
        <v>C100023</v>
      </c>
      <c r="D124" s="26">
        <f t="shared" ref="D124" si="196">D123</f>
        <v>1.26</v>
      </c>
      <c r="E124" s="17"/>
      <c r="F124" s="17"/>
      <c r="G124" s="14"/>
      <c r="H124" s="14" t="str">
        <f>"AD-WHSE2"</f>
        <v>AD-WHSE2</v>
      </c>
      <c r="I124" s="19">
        <v>3035.9999999999995</v>
      </c>
      <c r="J124" s="14"/>
      <c r="K124" s="28">
        <f t="shared" ref="K124" si="197">I124*D124</f>
        <v>3825.3599999999997</v>
      </c>
      <c r="N124" s="5"/>
      <c r="O124" s="5"/>
    </row>
    <row r="125" spans="1:15" x14ac:dyDescent="0.3">
      <c r="A125" s="21" t="s">
        <v>24</v>
      </c>
      <c r="C125" s="5" t="str">
        <f>C123</f>
        <v>C100023</v>
      </c>
      <c r="D125" s="26">
        <f>D123</f>
        <v>1.26</v>
      </c>
      <c r="E125" s="14"/>
      <c r="F125" s="14"/>
      <c r="G125" s="14"/>
      <c r="H125" s="14"/>
      <c r="I125" s="14"/>
      <c r="J125" s="14"/>
      <c r="K125" s="23"/>
      <c r="N125" s="5"/>
      <c r="O125" s="5"/>
    </row>
    <row r="126" spans="1:15" x14ac:dyDescent="0.3">
      <c r="A126" s="21" t="s">
        <v>24</v>
      </c>
      <c r="K126" s="13"/>
      <c r="N126" s="5"/>
      <c r="O126" s="5"/>
    </row>
    <row r="127" spans="1:15" ht="17.25" x14ac:dyDescent="0.3">
      <c r="A127" s="21" t="s">
        <v>24</v>
      </c>
      <c r="C127" s="5" t="str">
        <f t="shared" ref="C127" si="198">E127</f>
        <v>C100024</v>
      </c>
      <c r="D127" s="26">
        <f t="shared" ref="D127" si="199">J127</f>
        <v>3</v>
      </c>
      <c r="E127" s="15" t="str">
        <f>"C100024"</f>
        <v>C100024</v>
      </c>
      <c r="F127" s="16" t="str">
        <f>"Knit Hat with Bill"</f>
        <v>Knit Hat with Bill</v>
      </c>
      <c r="G127" s="17" t="str">
        <f>"EA"</f>
        <v>EA</v>
      </c>
      <c r="H127" s="15"/>
      <c r="I127" s="15">
        <v>8748</v>
      </c>
      <c r="J127" s="25">
        <v>3</v>
      </c>
      <c r="K127" s="24">
        <f t="shared" ref="K127" si="200">SUBTOTAL(9,K128:K130)</f>
        <v>4692</v>
      </c>
      <c r="N127" s="5"/>
      <c r="O127" s="5"/>
    </row>
    <row r="128" spans="1:15" ht="17.25" x14ac:dyDescent="0.3">
      <c r="A128" s="21" t="s">
        <v>24</v>
      </c>
      <c r="C128" s="5" t="str">
        <f t="shared" ref="C128" si="201">C127</f>
        <v>C100024</v>
      </c>
      <c r="D128" s="26">
        <f t="shared" ref="D128" si="202">D127</f>
        <v>3</v>
      </c>
      <c r="E128" s="17"/>
      <c r="F128" s="17"/>
      <c r="G128" s="14"/>
      <c r="H128" s="14" t="str">
        <f>"AD-WHSE1"</f>
        <v>AD-WHSE1</v>
      </c>
      <c r="I128" s="19">
        <v>32</v>
      </c>
      <c r="J128" s="14"/>
      <c r="K128" s="28">
        <f t="shared" ref="K128" si="203">I128*D128</f>
        <v>96</v>
      </c>
      <c r="N128" s="5"/>
      <c r="O128" s="5"/>
    </row>
    <row r="129" spans="1:15" ht="17.25" x14ac:dyDescent="0.3">
      <c r="A129" s="21" t="s">
        <v>24</v>
      </c>
      <c r="C129" s="5" t="str">
        <f t="shared" ref="C129" si="204">C128</f>
        <v>C100024</v>
      </c>
      <c r="D129" s="26">
        <f t="shared" ref="D129" si="205">D128</f>
        <v>3</v>
      </c>
      <c r="E129" s="17"/>
      <c r="F129" s="17"/>
      <c r="G129" s="14"/>
      <c r="H129" s="14" t="str">
        <f>"AD-WHSE2"</f>
        <v>AD-WHSE2</v>
      </c>
      <c r="I129" s="19">
        <v>1532</v>
      </c>
      <c r="J129" s="14"/>
      <c r="K129" s="28">
        <f t="shared" ref="K129" si="206">I129*D129</f>
        <v>4596</v>
      </c>
      <c r="N129" s="5"/>
      <c r="O129" s="5"/>
    </row>
    <row r="130" spans="1:15" x14ac:dyDescent="0.3">
      <c r="A130" s="21" t="s">
        <v>24</v>
      </c>
      <c r="C130" s="5" t="str">
        <f>C128</f>
        <v>C100024</v>
      </c>
      <c r="D130" s="26">
        <f>D128</f>
        <v>3</v>
      </c>
      <c r="E130" s="14"/>
      <c r="F130" s="14"/>
      <c r="G130" s="14"/>
      <c r="H130" s="14"/>
      <c r="I130" s="14"/>
      <c r="J130" s="14"/>
      <c r="K130" s="23"/>
      <c r="N130" s="5"/>
      <c r="O130" s="5"/>
    </row>
    <row r="131" spans="1:15" x14ac:dyDescent="0.3">
      <c r="A131" s="21" t="s">
        <v>24</v>
      </c>
      <c r="K131" s="13"/>
      <c r="N131" s="5"/>
      <c r="O131" s="5"/>
    </row>
    <row r="132" spans="1:15" ht="17.25" x14ac:dyDescent="0.3">
      <c r="A132" s="21" t="s">
        <v>24</v>
      </c>
      <c r="C132" s="5" t="str">
        <f t="shared" ref="C132" si="207">E132</f>
        <v>C100025</v>
      </c>
      <c r="D132" s="26">
        <f t="shared" ref="D132" si="208">J132</f>
        <v>1.38</v>
      </c>
      <c r="E132" s="15" t="str">
        <f>"C100025"</f>
        <v>C100025</v>
      </c>
      <c r="F132" s="16" t="str">
        <f>"Striped Knit Hat"</f>
        <v>Striped Knit Hat</v>
      </c>
      <c r="G132" s="17" t="str">
        <f>"EA"</f>
        <v>EA</v>
      </c>
      <c r="H132" s="15"/>
      <c r="I132" s="15">
        <v>18687</v>
      </c>
      <c r="J132" s="25">
        <v>1.38</v>
      </c>
      <c r="K132" s="24">
        <f t="shared" ref="K132" si="209">SUBTOTAL(9,K133:K135)</f>
        <v>5911.9199999999992</v>
      </c>
      <c r="N132" s="5"/>
      <c r="O132" s="5"/>
    </row>
    <row r="133" spans="1:15" ht="17.25" x14ac:dyDescent="0.3">
      <c r="A133" s="21" t="s">
        <v>24</v>
      </c>
      <c r="C133" s="5" t="str">
        <f t="shared" ref="C133" si="210">C132</f>
        <v>C100025</v>
      </c>
      <c r="D133" s="26">
        <f t="shared" ref="D133" si="211">D132</f>
        <v>1.38</v>
      </c>
      <c r="E133" s="17"/>
      <c r="F133" s="17"/>
      <c r="G133" s="14"/>
      <c r="H133" s="14" t="str">
        <f>"AD-WHSE1"</f>
        <v>AD-WHSE1</v>
      </c>
      <c r="I133" s="19">
        <v>1509</v>
      </c>
      <c r="J133" s="14"/>
      <c r="K133" s="28">
        <f t="shared" ref="K133" si="212">I133*D133</f>
        <v>2082.4199999999996</v>
      </c>
      <c r="N133" s="5"/>
      <c r="O133" s="5"/>
    </row>
    <row r="134" spans="1:15" ht="17.25" x14ac:dyDescent="0.3">
      <c r="A134" s="21" t="s">
        <v>24</v>
      </c>
      <c r="C134" s="5" t="str">
        <f t="shared" ref="C134" si="213">C133</f>
        <v>C100025</v>
      </c>
      <c r="D134" s="26">
        <f t="shared" ref="D134" si="214">D133</f>
        <v>1.38</v>
      </c>
      <c r="E134" s="17"/>
      <c r="F134" s="17"/>
      <c r="G134" s="14"/>
      <c r="H134" s="14" t="str">
        <f>"AD-WHSE2"</f>
        <v>AD-WHSE2</v>
      </c>
      <c r="I134" s="19">
        <v>2775</v>
      </c>
      <c r="J134" s="14"/>
      <c r="K134" s="28">
        <f t="shared" ref="K134" si="215">I134*D134</f>
        <v>3829.4999999999995</v>
      </c>
      <c r="N134" s="5"/>
      <c r="O134" s="5"/>
    </row>
    <row r="135" spans="1:15" x14ac:dyDescent="0.3">
      <c r="A135" s="21" t="s">
        <v>24</v>
      </c>
      <c r="C135" s="5" t="str">
        <f>C133</f>
        <v>C100025</v>
      </c>
      <c r="D135" s="26">
        <f>D133</f>
        <v>1.38</v>
      </c>
      <c r="E135" s="14"/>
      <c r="F135" s="14"/>
      <c r="G135" s="14"/>
      <c r="H135" s="14"/>
      <c r="I135" s="14"/>
      <c r="J135" s="14"/>
      <c r="K135" s="23"/>
      <c r="N135" s="5"/>
      <c r="O135" s="5"/>
    </row>
    <row r="136" spans="1:15" x14ac:dyDescent="0.3">
      <c r="A136" s="21" t="s">
        <v>24</v>
      </c>
      <c r="K136" s="13"/>
      <c r="N136" s="5"/>
      <c r="O136" s="5"/>
    </row>
    <row r="137" spans="1:15" ht="17.25" x14ac:dyDescent="0.3">
      <c r="A137" s="21" t="s">
        <v>24</v>
      </c>
      <c r="C137" s="5" t="str">
        <f t="shared" ref="C137" si="216">E137</f>
        <v>C100026</v>
      </c>
      <c r="D137" s="26">
        <f t="shared" ref="D137" si="217">J137</f>
        <v>2.0002</v>
      </c>
      <c r="E137" s="15" t="str">
        <f>"C100026"</f>
        <v>C100026</v>
      </c>
      <c r="F137" s="16" t="str">
        <f>"Fleece Beanie"</f>
        <v>Fleece Beanie</v>
      </c>
      <c r="G137" s="17" t="str">
        <f>"EA"</f>
        <v>EA</v>
      </c>
      <c r="H137" s="15"/>
      <c r="I137" s="15">
        <v>19668</v>
      </c>
      <c r="J137" s="25">
        <v>2.0002</v>
      </c>
      <c r="K137" s="24">
        <f t="shared" ref="K137" si="218">SUBTOTAL(9,K138:K140)</f>
        <v>6182.618199999999</v>
      </c>
      <c r="N137" s="5"/>
      <c r="O137" s="5"/>
    </row>
    <row r="138" spans="1:15" ht="17.25" x14ac:dyDescent="0.3">
      <c r="A138" s="21" t="s">
        <v>24</v>
      </c>
      <c r="C138" s="5" t="str">
        <f t="shared" ref="C138" si="219">C137</f>
        <v>C100026</v>
      </c>
      <c r="D138" s="26">
        <f t="shared" ref="D138" si="220">D137</f>
        <v>2.0002</v>
      </c>
      <c r="E138" s="17"/>
      <c r="F138" s="17"/>
      <c r="G138" s="14"/>
      <c r="H138" s="14" t="str">
        <f>"AD-WHSE1"</f>
        <v>AD-WHSE1</v>
      </c>
      <c r="I138" s="19">
        <v>1048</v>
      </c>
      <c r="J138" s="14"/>
      <c r="K138" s="28">
        <f t="shared" ref="K138" si="221">I138*D138</f>
        <v>2096.2096000000001</v>
      </c>
      <c r="N138" s="5"/>
      <c r="O138" s="5"/>
    </row>
    <row r="139" spans="1:15" ht="17.25" x14ac:dyDescent="0.3">
      <c r="A139" s="21" t="s">
        <v>24</v>
      </c>
      <c r="C139" s="5" t="str">
        <f t="shared" ref="C139" si="222">C138</f>
        <v>C100026</v>
      </c>
      <c r="D139" s="26">
        <f t="shared" ref="D139" si="223">D138</f>
        <v>2.0002</v>
      </c>
      <c r="E139" s="17"/>
      <c r="F139" s="17"/>
      <c r="G139" s="14"/>
      <c r="H139" s="14" t="str">
        <f>"AD-WHSE2"</f>
        <v>AD-WHSE2</v>
      </c>
      <c r="I139" s="19">
        <v>2042.9999999999998</v>
      </c>
      <c r="J139" s="14"/>
      <c r="K139" s="28">
        <f t="shared" ref="K139" si="224">I139*D139</f>
        <v>4086.4085999999993</v>
      </c>
      <c r="N139" s="5"/>
      <c r="O139" s="5"/>
    </row>
    <row r="140" spans="1:15" x14ac:dyDescent="0.3">
      <c r="A140" s="21" t="s">
        <v>24</v>
      </c>
      <c r="C140" s="5" t="str">
        <f>C138</f>
        <v>C100026</v>
      </c>
      <c r="D140" s="26">
        <f>D138</f>
        <v>2.0002</v>
      </c>
      <c r="E140" s="14"/>
      <c r="F140" s="14"/>
      <c r="G140" s="14"/>
      <c r="H140" s="14"/>
      <c r="I140" s="14"/>
      <c r="J140" s="14"/>
      <c r="K140" s="23"/>
      <c r="N140" s="5"/>
      <c r="O140" s="5"/>
    </row>
    <row r="141" spans="1:15" x14ac:dyDescent="0.3">
      <c r="A141" s="21" t="s">
        <v>24</v>
      </c>
      <c r="K141" s="13"/>
      <c r="N141" s="5"/>
      <c r="O141" s="5"/>
    </row>
    <row r="142" spans="1:15" ht="17.25" x14ac:dyDescent="0.3">
      <c r="A142" s="21" t="s">
        <v>24</v>
      </c>
      <c r="C142" s="5" t="str">
        <f t="shared" ref="C142" si="225">E142</f>
        <v>C100027</v>
      </c>
      <c r="D142" s="26">
        <f t="shared" ref="D142" si="226">J142</f>
        <v>3.12</v>
      </c>
      <c r="E142" s="15" t="str">
        <f>"C100027"</f>
        <v>C100027</v>
      </c>
      <c r="F142" s="16" t="str">
        <f>"Pique Visor"</f>
        <v>Pique Visor</v>
      </c>
      <c r="G142" s="17" t="str">
        <f>"EA"</f>
        <v>EA</v>
      </c>
      <c r="H142" s="15"/>
      <c r="I142" s="15">
        <v>9962</v>
      </c>
      <c r="J142" s="25">
        <v>3.12</v>
      </c>
      <c r="K142" s="24">
        <f t="shared" ref="K142" si="227">SUBTOTAL(9,K143:K145)</f>
        <v>3987.36</v>
      </c>
      <c r="N142" s="5"/>
      <c r="O142" s="5"/>
    </row>
    <row r="143" spans="1:15" ht="17.25" x14ac:dyDescent="0.3">
      <c r="A143" s="21" t="s">
        <v>24</v>
      </c>
      <c r="C143" s="5" t="str">
        <f t="shared" ref="C143" si="228">C142</f>
        <v>C100027</v>
      </c>
      <c r="D143" s="26">
        <f t="shared" ref="D143" si="229">D142</f>
        <v>3.12</v>
      </c>
      <c r="E143" s="17"/>
      <c r="F143" s="17"/>
      <c r="G143" s="14"/>
      <c r="H143" s="14" t="str">
        <f>"AD-WHSE1"</f>
        <v>AD-WHSE1</v>
      </c>
      <c r="I143" s="19">
        <v>1</v>
      </c>
      <c r="J143" s="14"/>
      <c r="K143" s="28">
        <f t="shared" ref="K143" si="230">I143*D143</f>
        <v>3.12</v>
      </c>
      <c r="N143" s="5"/>
      <c r="O143" s="5"/>
    </row>
    <row r="144" spans="1:15" ht="17.25" x14ac:dyDescent="0.3">
      <c r="A144" s="21" t="s">
        <v>24</v>
      </c>
      <c r="C144" s="5" t="str">
        <f t="shared" ref="C144" si="231">C143</f>
        <v>C100027</v>
      </c>
      <c r="D144" s="26">
        <f t="shared" ref="D144" si="232">D143</f>
        <v>3.12</v>
      </c>
      <c r="E144" s="17"/>
      <c r="F144" s="17"/>
      <c r="G144" s="14"/>
      <c r="H144" s="14" t="str">
        <f>"AD-WHSE2"</f>
        <v>AD-WHSE2</v>
      </c>
      <c r="I144" s="19">
        <v>1277</v>
      </c>
      <c r="J144" s="14"/>
      <c r="K144" s="28">
        <f t="shared" ref="K144" si="233">I144*D144</f>
        <v>3984.2400000000002</v>
      </c>
      <c r="N144" s="5"/>
      <c r="O144" s="5"/>
    </row>
    <row r="145" spans="1:15" x14ac:dyDescent="0.3">
      <c r="A145" s="21" t="s">
        <v>24</v>
      </c>
      <c r="C145" s="5" t="str">
        <f>C143</f>
        <v>C100027</v>
      </c>
      <c r="D145" s="26">
        <f>D143</f>
        <v>3.12</v>
      </c>
      <c r="E145" s="14"/>
      <c r="F145" s="14"/>
      <c r="G145" s="14"/>
      <c r="H145" s="14"/>
      <c r="I145" s="14"/>
      <c r="J145" s="14"/>
      <c r="K145" s="23"/>
      <c r="N145" s="5"/>
      <c r="O145" s="5"/>
    </row>
    <row r="146" spans="1:15" x14ac:dyDescent="0.3">
      <c r="A146" s="21" t="s">
        <v>24</v>
      </c>
      <c r="K146" s="13"/>
      <c r="N146" s="5"/>
      <c r="O146" s="5"/>
    </row>
    <row r="147" spans="1:15" ht="17.25" x14ac:dyDescent="0.3">
      <c r="A147" s="21" t="s">
        <v>24</v>
      </c>
      <c r="C147" s="5" t="str">
        <f t="shared" ref="C147" si="234">E147</f>
        <v>C100028</v>
      </c>
      <c r="D147" s="26">
        <f t="shared" ref="D147" si="235">J147</f>
        <v>2.4</v>
      </c>
      <c r="E147" s="15" t="str">
        <f>"C100028"</f>
        <v>C100028</v>
      </c>
      <c r="F147" s="16" t="str">
        <f>"Twill Visor"</f>
        <v>Twill Visor</v>
      </c>
      <c r="G147" s="17" t="str">
        <f>"EA"</f>
        <v>EA</v>
      </c>
      <c r="H147" s="15"/>
      <c r="I147" s="15">
        <v>18209</v>
      </c>
      <c r="J147" s="25">
        <v>2.4</v>
      </c>
      <c r="K147" s="24">
        <f t="shared" ref="K147" si="236">SUBTOTAL(9,K148:K150)</f>
        <v>9679.1999999999989</v>
      </c>
      <c r="N147" s="5"/>
      <c r="O147" s="5"/>
    </row>
    <row r="148" spans="1:15" ht="17.25" x14ac:dyDescent="0.3">
      <c r="A148" s="21" t="s">
        <v>24</v>
      </c>
      <c r="C148" s="5" t="str">
        <f t="shared" ref="C148" si="237">C147</f>
        <v>C100028</v>
      </c>
      <c r="D148" s="26">
        <f t="shared" ref="D148" si="238">D147</f>
        <v>2.4</v>
      </c>
      <c r="E148" s="17"/>
      <c r="F148" s="17"/>
      <c r="G148" s="14"/>
      <c r="H148" s="14" t="str">
        <f>"AD-WHSE1"</f>
        <v>AD-WHSE1</v>
      </c>
      <c r="I148" s="19">
        <v>1032</v>
      </c>
      <c r="J148" s="14"/>
      <c r="K148" s="28">
        <f t="shared" ref="K148" si="239">I148*D148</f>
        <v>2476.7999999999997</v>
      </c>
      <c r="N148" s="5"/>
      <c r="O148" s="5"/>
    </row>
    <row r="149" spans="1:15" ht="17.25" x14ac:dyDescent="0.3">
      <c r="A149" s="21" t="s">
        <v>24</v>
      </c>
      <c r="C149" s="5" t="str">
        <f t="shared" ref="C149" si="240">C148</f>
        <v>C100028</v>
      </c>
      <c r="D149" s="26">
        <f t="shared" ref="D149" si="241">D148</f>
        <v>2.4</v>
      </c>
      <c r="E149" s="17"/>
      <c r="F149" s="17"/>
      <c r="G149" s="14"/>
      <c r="H149" s="14" t="str">
        <f>"AD-WHSE2"</f>
        <v>AD-WHSE2</v>
      </c>
      <c r="I149" s="19">
        <v>3001</v>
      </c>
      <c r="J149" s="14"/>
      <c r="K149" s="28">
        <f t="shared" ref="K149" si="242">I149*D149</f>
        <v>7202.4</v>
      </c>
      <c r="N149" s="5"/>
      <c r="O149" s="5"/>
    </row>
    <row r="150" spans="1:15" x14ac:dyDescent="0.3">
      <c r="A150" s="21" t="s">
        <v>24</v>
      </c>
      <c r="C150" s="5" t="str">
        <f>C148</f>
        <v>C100028</v>
      </c>
      <c r="D150" s="26">
        <f>D148</f>
        <v>2.4</v>
      </c>
      <c r="E150" s="14"/>
      <c r="F150" s="14"/>
      <c r="G150" s="14"/>
      <c r="H150" s="14"/>
      <c r="I150" s="14"/>
      <c r="J150" s="14"/>
      <c r="K150" s="23"/>
      <c r="N150" s="5"/>
      <c r="O150" s="5"/>
    </row>
    <row r="151" spans="1:15" x14ac:dyDescent="0.3">
      <c r="A151" s="21" t="s">
        <v>24</v>
      </c>
      <c r="K151" s="13"/>
      <c r="N151" s="5"/>
      <c r="O151" s="5"/>
    </row>
    <row r="152" spans="1:15" ht="17.25" x14ac:dyDescent="0.3">
      <c r="A152" s="21" t="s">
        <v>24</v>
      </c>
      <c r="C152" s="5" t="str">
        <f t="shared" ref="C152" si="243">E152</f>
        <v>C100029</v>
      </c>
      <c r="D152" s="26">
        <f t="shared" ref="D152" si="244">J152</f>
        <v>2.0699999999999998</v>
      </c>
      <c r="E152" s="15" t="str">
        <f>"C100029"</f>
        <v>C100029</v>
      </c>
      <c r="F152" s="16" t="str">
        <f>"Distressed Twill Visor"</f>
        <v>Distressed Twill Visor</v>
      </c>
      <c r="G152" s="17" t="str">
        <f>"EA"</f>
        <v>EA</v>
      </c>
      <c r="H152" s="15"/>
      <c r="I152" s="15">
        <v>15499.000000000002</v>
      </c>
      <c r="J152" s="25">
        <v>2.0699999999999998</v>
      </c>
      <c r="K152" s="24">
        <f t="shared" ref="K152" si="245">SUBTOTAL(9,K153:K155)</f>
        <v>7870.1399999999994</v>
      </c>
      <c r="N152" s="5"/>
      <c r="O152" s="5"/>
    </row>
    <row r="153" spans="1:15" ht="17.25" x14ac:dyDescent="0.3">
      <c r="A153" s="21" t="s">
        <v>24</v>
      </c>
      <c r="C153" s="5" t="str">
        <f t="shared" ref="C153" si="246">C152</f>
        <v>C100029</v>
      </c>
      <c r="D153" s="26">
        <f t="shared" ref="D153" si="247">D152</f>
        <v>2.0699999999999998</v>
      </c>
      <c r="E153" s="17"/>
      <c r="F153" s="17"/>
      <c r="G153" s="14"/>
      <c r="H153" s="14" t="str">
        <f>"AD-WHSE1"</f>
        <v>AD-WHSE1</v>
      </c>
      <c r="I153" s="19">
        <v>1520.0000000000002</v>
      </c>
      <c r="J153" s="14"/>
      <c r="K153" s="28">
        <f t="shared" ref="K153" si="248">I153*D153</f>
        <v>3146.4</v>
      </c>
      <c r="N153" s="5"/>
      <c r="O153" s="5"/>
    </row>
    <row r="154" spans="1:15" ht="17.25" x14ac:dyDescent="0.3">
      <c r="A154" s="21" t="s">
        <v>24</v>
      </c>
      <c r="C154" s="5" t="str">
        <f t="shared" ref="C154" si="249">C153</f>
        <v>C100029</v>
      </c>
      <c r="D154" s="26">
        <f t="shared" ref="D154" si="250">D153</f>
        <v>2.0699999999999998</v>
      </c>
      <c r="E154" s="17"/>
      <c r="F154" s="17"/>
      <c r="G154" s="14"/>
      <c r="H154" s="14" t="str">
        <f>"AD-WHSE2"</f>
        <v>AD-WHSE2</v>
      </c>
      <c r="I154" s="19">
        <v>2282</v>
      </c>
      <c r="J154" s="14"/>
      <c r="K154" s="28">
        <f t="shared" ref="K154" si="251">I154*D154</f>
        <v>4723.74</v>
      </c>
      <c r="N154" s="5"/>
      <c r="O154" s="5"/>
    </row>
    <row r="155" spans="1:15" x14ac:dyDescent="0.3">
      <c r="A155" s="21" t="s">
        <v>24</v>
      </c>
      <c r="C155" s="5" t="str">
        <f>C153</f>
        <v>C100029</v>
      </c>
      <c r="D155" s="26">
        <f>D153</f>
        <v>2.0699999999999998</v>
      </c>
      <c r="E155" s="14"/>
      <c r="F155" s="14"/>
      <c r="G155" s="14"/>
      <c r="H155" s="14"/>
      <c r="I155" s="14"/>
      <c r="J155" s="14"/>
      <c r="K155" s="23"/>
      <c r="N155" s="5"/>
      <c r="O155" s="5"/>
    </row>
    <row r="156" spans="1:15" x14ac:dyDescent="0.3">
      <c r="A156" s="21" t="s">
        <v>24</v>
      </c>
      <c r="K156" s="13"/>
      <c r="N156" s="5"/>
      <c r="O156" s="5"/>
    </row>
    <row r="157" spans="1:15" ht="17.25" x14ac:dyDescent="0.3">
      <c r="A157" s="21" t="s">
        <v>24</v>
      </c>
      <c r="C157" s="5" t="str">
        <f t="shared" ref="C157" si="252">E157</f>
        <v>C100030</v>
      </c>
      <c r="D157" s="26">
        <f t="shared" ref="D157" si="253">J157</f>
        <v>2.42</v>
      </c>
      <c r="E157" s="15" t="str">
        <f>"C100030"</f>
        <v>C100030</v>
      </c>
      <c r="F157" s="16" t="str">
        <f>"Fashion Visor"</f>
        <v>Fashion Visor</v>
      </c>
      <c r="G157" s="17" t="str">
        <f>"EA"</f>
        <v>EA</v>
      </c>
      <c r="H157" s="15"/>
      <c r="I157" s="15">
        <v>17795</v>
      </c>
      <c r="J157" s="25">
        <v>2.42</v>
      </c>
      <c r="K157" s="24">
        <f t="shared" ref="K157" si="254">SUBTOTAL(9,K158:K160)</f>
        <v>9817.9399999999987</v>
      </c>
      <c r="N157" s="5"/>
      <c r="O157" s="5"/>
    </row>
    <row r="158" spans="1:15" ht="17.25" x14ac:dyDescent="0.3">
      <c r="A158" s="21" t="s">
        <v>24</v>
      </c>
      <c r="C158" s="5" t="str">
        <f t="shared" ref="C158" si="255">C157</f>
        <v>C100030</v>
      </c>
      <c r="D158" s="26">
        <f t="shared" ref="D158" si="256">D157</f>
        <v>2.42</v>
      </c>
      <c r="E158" s="17"/>
      <c r="F158" s="17"/>
      <c r="G158" s="14"/>
      <c r="H158" s="14" t="str">
        <f>"AD-WHSE1"</f>
        <v>AD-WHSE1</v>
      </c>
      <c r="I158" s="19">
        <v>1528</v>
      </c>
      <c r="J158" s="14"/>
      <c r="K158" s="28">
        <f t="shared" ref="K158" si="257">I158*D158</f>
        <v>3697.7599999999998</v>
      </c>
      <c r="N158" s="5"/>
      <c r="O158" s="5"/>
    </row>
    <row r="159" spans="1:15" ht="17.25" x14ac:dyDescent="0.3">
      <c r="A159" s="21" t="s">
        <v>24</v>
      </c>
      <c r="C159" s="5" t="str">
        <f t="shared" ref="C159" si="258">C158</f>
        <v>C100030</v>
      </c>
      <c r="D159" s="26">
        <f t="shared" ref="D159" si="259">D158</f>
        <v>2.42</v>
      </c>
      <c r="E159" s="17"/>
      <c r="F159" s="17"/>
      <c r="G159" s="14"/>
      <c r="H159" s="14" t="str">
        <f>"AD-WHSE2"</f>
        <v>AD-WHSE2</v>
      </c>
      <c r="I159" s="19">
        <v>2529</v>
      </c>
      <c r="J159" s="14"/>
      <c r="K159" s="28">
        <f t="shared" ref="K159" si="260">I159*D159</f>
        <v>6120.1799999999994</v>
      </c>
      <c r="N159" s="5"/>
      <c r="O159" s="5"/>
    </row>
    <row r="160" spans="1:15" x14ac:dyDescent="0.3">
      <c r="A160" s="21" t="s">
        <v>24</v>
      </c>
      <c r="C160" s="5" t="str">
        <f>C158</f>
        <v>C100030</v>
      </c>
      <c r="D160" s="26">
        <f>D158</f>
        <v>2.42</v>
      </c>
      <c r="E160" s="14"/>
      <c r="F160" s="14"/>
      <c r="G160" s="14"/>
      <c r="H160" s="14"/>
      <c r="I160" s="14"/>
      <c r="J160" s="14"/>
      <c r="K160" s="23"/>
      <c r="N160" s="5"/>
      <c r="O160" s="5"/>
    </row>
    <row r="161" spans="1:15" x14ac:dyDescent="0.3">
      <c r="A161" s="21" t="s">
        <v>24</v>
      </c>
      <c r="K161" s="13"/>
      <c r="N161" s="5"/>
      <c r="O161" s="5"/>
    </row>
    <row r="162" spans="1:15" ht="17.25" x14ac:dyDescent="0.3">
      <c r="A162" s="21" t="s">
        <v>24</v>
      </c>
      <c r="C162" s="5" t="str">
        <f t="shared" ref="C162" si="261">E162</f>
        <v>C100031</v>
      </c>
      <c r="D162" s="26">
        <f t="shared" ref="D162" si="262">J162</f>
        <v>8.58</v>
      </c>
      <c r="E162" s="15" t="str">
        <f>"C100031"</f>
        <v>C100031</v>
      </c>
      <c r="F162" s="16" t="str">
        <f>"Carabiner Watch"</f>
        <v>Carabiner Watch</v>
      </c>
      <c r="G162" s="17" t="str">
        <f>"EA"</f>
        <v>EA</v>
      </c>
      <c r="H162" s="15"/>
      <c r="I162" s="15">
        <v>14745</v>
      </c>
      <c r="J162" s="25">
        <v>8.58</v>
      </c>
      <c r="K162" s="24">
        <f t="shared" ref="K162" si="263">SUBTOTAL(9,K163:K165)</f>
        <v>34234.199999999997</v>
      </c>
      <c r="N162" s="5"/>
      <c r="O162" s="5"/>
    </row>
    <row r="163" spans="1:15" ht="17.25" x14ac:dyDescent="0.3">
      <c r="A163" s="21" t="s">
        <v>24</v>
      </c>
      <c r="C163" s="5" t="str">
        <f t="shared" ref="C163" si="264">C162</f>
        <v>C100031</v>
      </c>
      <c r="D163" s="26">
        <f t="shared" ref="D163" si="265">D162</f>
        <v>8.58</v>
      </c>
      <c r="E163" s="17"/>
      <c r="F163" s="17"/>
      <c r="G163" s="14"/>
      <c r="H163" s="14" t="str">
        <f>"AD-WHSE1"</f>
        <v>AD-WHSE1</v>
      </c>
      <c r="I163" s="19">
        <v>2159</v>
      </c>
      <c r="J163" s="14"/>
      <c r="K163" s="28">
        <f t="shared" ref="K163" si="266">I163*D163</f>
        <v>18524.22</v>
      </c>
      <c r="N163" s="5"/>
      <c r="O163" s="5"/>
    </row>
    <row r="164" spans="1:15" ht="17.25" x14ac:dyDescent="0.3">
      <c r="A164" s="21" t="s">
        <v>24</v>
      </c>
      <c r="C164" s="5" t="str">
        <f t="shared" ref="C164" si="267">C163</f>
        <v>C100031</v>
      </c>
      <c r="D164" s="26">
        <f t="shared" ref="D164" si="268">D163</f>
        <v>8.58</v>
      </c>
      <c r="E164" s="17"/>
      <c r="F164" s="17"/>
      <c r="G164" s="14"/>
      <c r="H164" s="14" t="str">
        <f>"AD-WHSE2"</f>
        <v>AD-WHSE2</v>
      </c>
      <c r="I164" s="19">
        <v>1831</v>
      </c>
      <c r="J164" s="14"/>
      <c r="K164" s="28">
        <f t="shared" ref="K164" si="269">I164*D164</f>
        <v>15709.98</v>
      </c>
      <c r="N164" s="5"/>
      <c r="O164" s="5"/>
    </row>
    <row r="165" spans="1:15" x14ac:dyDescent="0.3">
      <c r="A165" s="21" t="s">
        <v>24</v>
      </c>
      <c r="C165" s="5" t="str">
        <f>C163</f>
        <v>C100031</v>
      </c>
      <c r="D165" s="26">
        <f>D163</f>
        <v>8.58</v>
      </c>
      <c r="E165" s="14"/>
      <c r="F165" s="14"/>
      <c r="G165" s="14"/>
      <c r="H165" s="14"/>
      <c r="I165" s="14"/>
      <c r="J165" s="14"/>
      <c r="K165" s="23"/>
      <c r="N165" s="5"/>
      <c r="O165" s="5"/>
    </row>
    <row r="166" spans="1:15" x14ac:dyDescent="0.3">
      <c r="A166" s="21" t="s">
        <v>24</v>
      </c>
      <c r="K166" s="13"/>
      <c r="N166" s="5"/>
      <c r="O166" s="5"/>
    </row>
    <row r="167" spans="1:15" ht="17.25" x14ac:dyDescent="0.3">
      <c r="A167" s="21" t="s">
        <v>24</v>
      </c>
      <c r="C167" s="5" t="str">
        <f t="shared" ref="C167" si="270">E167</f>
        <v>C100032</v>
      </c>
      <c r="D167" s="26">
        <f t="shared" ref="D167" si="271">J167</f>
        <v>4.1596000000000002</v>
      </c>
      <c r="E167" s="15" t="str">
        <f>"C100032"</f>
        <v>C100032</v>
      </c>
      <c r="F167" s="16" t="str">
        <f>"Clip-on Clock"</f>
        <v>Clip-on Clock</v>
      </c>
      <c r="G167" s="17" t="str">
        <f>"EA"</f>
        <v>EA</v>
      </c>
      <c r="H167" s="15"/>
      <c r="I167" s="15">
        <v>16065</v>
      </c>
      <c r="J167" s="25">
        <v>4.1596000000000002</v>
      </c>
      <c r="K167" s="24">
        <f t="shared" ref="K167" si="272">SUBTOTAL(9,K168:K170)</f>
        <v>11863.1792</v>
      </c>
      <c r="N167" s="5"/>
      <c r="O167" s="5"/>
    </row>
    <row r="168" spans="1:15" ht="17.25" x14ac:dyDescent="0.3">
      <c r="A168" s="21" t="s">
        <v>24</v>
      </c>
      <c r="C168" s="5" t="str">
        <f t="shared" ref="C168" si="273">C167</f>
        <v>C100032</v>
      </c>
      <c r="D168" s="26">
        <f t="shared" ref="D168" si="274">D167</f>
        <v>4.1596000000000002</v>
      </c>
      <c r="E168" s="17"/>
      <c r="F168" s="17"/>
      <c r="G168" s="14"/>
      <c r="H168" s="14" t="str">
        <f>"AD-WHSE1"</f>
        <v>AD-WHSE1</v>
      </c>
      <c r="I168" s="19">
        <v>1413</v>
      </c>
      <c r="J168" s="14"/>
      <c r="K168" s="28">
        <f t="shared" ref="K168" si="275">I168*D168</f>
        <v>5877.5147999999999</v>
      </c>
      <c r="N168" s="5"/>
      <c r="O168" s="5"/>
    </row>
    <row r="169" spans="1:15" ht="17.25" x14ac:dyDescent="0.3">
      <c r="A169" s="21" t="s">
        <v>24</v>
      </c>
      <c r="C169" s="5" t="str">
        <f t="shared" ref="C169" si="276">C168</f>
        <v>C100032</v>
      </c>
      <c r="D169" s="26">
        <f t="shared" ref="D169" si="277">D168</f>
        <v>4.1596000000000002</v>
      </c>
      <c r="E169" s="17"/>
      <c r="F169" s="17"/>
      <c r="G169" s="14"/>
      <c r="H169" s="14" t="str">
        <f>"AD-WHSE2"</f>
        <v>AD-WHSE2</v>
      </c>
      <c r="I169" s="19">
        <v>1439</v>
      </c>
      <c r="J169" s="14"/>
      <c r="K169" s="28">
        <f t="shared" ref="K169" si="278">I169*D169</f>
        <v>5985.6644000000006</v>
      </c>
      <c r="N169" s="5"/>
      <c r="O169" s="5"/>
    </row>
    <row r="170" spans="1:15" x14ac:dyDescent="0.3">
      <c r="A170" s="21" t="s">
        <v>24</v>
      </c>
      <c r="C170" s="5" t="str">
        <f>C168</f>
        <v>C100032</v>
      </c>
      <c r="D170" s="26">
        <f>D168</f>
        <v>4.1596000000000002</v>
      </c>
      <c r="E170" s="14"/>
      <c r="F170" s="14"/>
      <c r="G170" s="14"/>
      <c r="H170" s="14"/>
      <c r="I170" s="14"/>
      <c r="J170" s="14"/>
      <c r="K170" s="23"/>
      <c r="N170" s="5"/>
      <c r="O170" s="5"/>
    </row>
    <row r="171" spans="1:15" x14ac:dyDescent="0.3">
      <c r="A171" s="21" t="s">
        <v>24</v>
      </c>
      <c r="K171" s="13"/>
      <c r="N171" s="5"/>
      <c r="O171" s="5"/>
    </row>
    <row r="172" spans="1:15" ht="17.25" x14ac:dyDescent="0.3">
      <c r="A172" s="21" t="s">
        <v>24</v>
      </c>
      <c r="C172" s="5" t="str">
        <f t="shared" ref="C172" si="279">E172</f>
        <v>C100033</v>
      </c>
      <c r="D172" s="26">
        <f t="shared" ref="D172" si="280">J172</f>
        <v>2.88</v>
      </c>
      <c r="E172" s="15" t="str">
        <f>"C100033"</f>
        <v>C100033</v>
      </c>
      <c r="F172" s="16" t="str">
        <f>"Frames &amp; Clock"</f>
        <v>Frames &amp; Clock</v>
      </c>
      <c r="G172" s="17" t="str">
        <f>"EA"</f>
        <v>EA</v>
      </c>
      <c r="H172" s="15"/>
      <c r="I172" s="15">
        <v>16326</v>
      </c>
      <c r="J172" s="25">
        <v>2.88</v>
      </c>
      <c r="K172" s="24">
        <f t="shared" ref="K172" si="281">SUBTOTAL(9,K173:K175)</f>
        <v>13368.96</v>
      </c>
      <c r="N172" s="5"/>
      <c r="O172" s="5"/>
    </row>
    <row r="173" spans="1:15" ht="17.25" x14ac:dyDescent="0.3">
      <c r="A173" s="21" t="s">
        <v>24</v>
      </c>
      <c r="C173" s="5" t="str">
        <f t="shared" ref="C173" si="282">C172</f>
        <v>C100033</v>
      </c>
      <c r="D173" s="26">
        <f t="shared" ref="D173" si="283">D172</f>
        <v>2.88</v>
      </c>
      <c r="E173" s="17"/>
      <c r="F173" s="17"/>
      <c r="G173" s="14"/>
      <c r="H173" s="14" t="str">
        <f>"AD-WHSE1"</f>
        <v>AD-WHSE1</v>
      </c>
      <c r="I173" s="19">
        <v>1812.0000000000002</v>
      </c>
      <c r="J173" s="14"/>
      <c r="K173" s="28">
        <f t="shared" ref="K173" si="284">I173*D173</f>
        <v>5218.5600000000004</v>
      </c>
      <c r="N173" s="5"/>
      <c r="O173" s="5"/>
    </row>
    <row r="174" spans="1:15" ht="17.25" x14ac:dyDescent="0.3">
      <c r="A174" s="21" t="s">
        <v>24</v>
      </c>
      <c r="C174" s="5" t="str">
        <f t="shared" ref="C174" si="285">C173</f>
        <v>C100033</v>
      </c>
      <c r="D174" s="26">
        <f t="shared" ref="D174" si="286">D173</f>
        <v>2.88</v>
      </c>
      <c r="E174" s="17"/>
      <c r="F174" s="17"/>
      <c r="G174" s="14"/>
      <c r="H174" s="14" t="str">
        <f>"AD-WHSE2"</f>
        <v>AD-WHSE2</v>
      </c>
      <c r="I174" s="19">
        <v>2830</v>
      </c>
      <c r="J174" s="14"/>
      <c r="K174" s="28">
        <f t="shared" ref="K174" si="287">I174*D174</f>
        <v>8150.4</v>
      </c>
      <c r="N174" s="5"/>
      <c r="O174" s="5"/>
    </row>
    <row r="175" spans="1:15" x14ac:dyDescent="0.3">
      <c r="A175" s="21" t="s">
        <v>24</v>
      </c>
      <c r="C175" s="5" t="str">
        <f>C173</f>
        <v>C100033</v>
      </c>
      <c r="D175" s="26">
        <f>D173</f>
        <v>2.88</v>
      </c>
      <c r="E175" s="14"/>
      <c r="F175" s="14"/>
      <c r="G175" s="14"/>
      <c r="H175" s="14"/>
      <c r="I175" s="14"/>
      <c r="J175" s="14"/>
      <c r="K175" s="23"/>
      <c r="N175" s="5"/>
      <c r="O175" s="5"/>
    </row>
    <row r="176" spans="1:15" x14ac:dyDescent="0.3">
      <c r="A176" s="21" t="s">
        <v>24</v>
      </c>
      <c r="K176" s="13"/>
      <c r="N176" s="5"/>
      <c r="O176" s="5"/>
    </row>
    <row r="177" spans="1:15" ht="17.25" x14ac:dyDescent="0.3">
      <c r="A177" s="21" t="s">
        <v>24</v>
      </c>
      <c r="C177" s="5" t="str">
        <f t="shared" ref="C177" si="288">E177</f>
        <v>C100034</v>
      </c>
      <c r="D177" s="26">
        <f t="shared" ref="D177" si="289">J177</f>
        <v>9.8800000000000008</v>
      </c>
      <c r="E177" s="15" t="str">
        <f>"C100034"</f>
        <v>C100034</v>
      </c>
      <c r="F177" s="16" t="str">
        <f>"Clock &amp; Pen Holder"</f>
        <v>Clock &amp; Pen Holder</v>
      </c>
      <c r="G177" s="17" t="str">
        <f>"EA"</f>
        <v>EA</v>
      </c>
      <c r="H177" s="15"/>
      <c r="I177" s="15">
        <v>4803</v>
      </c>
      <c r="J177" s="25">
        <v>9.8800000000000008</v>
      </c>
      <c r="K177" s="24">
        <f t="shared" ref="K177" si="290">SUBTOTAL(9,K178:K180)</f>
        <v>11312.6</v>
      </c>
      <c r="N177" s="5"/>
      <c r="O177" s="5"/>
    </row>
    <row r="178" spans="1:15" ht="17.25" x14ac:dyDescent="0.3">
      <c r="A178" s="21" t="s">
        <v>24</v>
      </c>
      <c r="C178" s="5" t="str">
        <f t="shared" ref="C178" si="291">C177</f>
        <v>C100034</v>
      </c>
      <c r="D178" s="26">
        <f t="shared" ref="D178" si="292">D177</f>
        <v>9.8800000000000008</v>
      </c>
      <c r="E178" s="17"/>
      <c r="F178" s="17"/>
      <c r="G178" s="14"/>
      <c r="H178" s="14" t="str">
        <f>"AD-WHSE1"</f>
        <v>AD-WHSE1</v>
      </c>
      <c r="I178" s="19">
        <v>377</v>
      </c>
      <c r="J178" s="14"/>
      <c r="K178" s="28">
        <f t="shared" ref="K178" si="293">I178*D178</f>
        <v>3724.76</v>
      </c>
      <c r="N178" s="5"/>
      <c r="O178" s="5"/>
    </row>
    <row r="179" spans="1:15" ht="17.25" x14ac:dyDescent="0.3">
      <c r="A179" s="21" t="s">
        <v>24</v>
      </c>
      <c r="C179" s="5" t="str">
        <f t="shared" ref="C179" si="294">C178</f>
        <v>C100034</v>
      </c>
      <c r="D179" s="26">
        <f t="shared" ref="D179" si="295">D178</f>
        <v>9.8800000000000008</v>
      </c>
      <c r="E179" s="17"/>
      <c r="F179" s="17"/>
      <c r="G179" s="14"/>
      <c r="H179" s="14" t="str">
        <f>"AD-WHSE2"</f>
        <v>AD-WHSE2</v>
      </c>
      <c r="I179" s="19">
        <v>768</v>
      </c>
      <c r="J179" s="14"/>
      <c r="K179" s="28">
        <f t="shared" ref="K179" si="296">I179*D179</f>
        <v>7587.84</v>
      </c>
      <c r="N179" s="5"/>
      <c r="O179" s="5"/>
    </row>
    <row r="180" spans="1:15" x14ac:dyDescent="0.3">
      <c r="A180" s="21" t="s">
        <v>24</v>
      </c>
      <c r="C180" s="5" t="str">
        <f>C178</f>
        <v>C100034</v>
      </c>
      <c r="D180" s="26">
        <f>D178</f>
        <v>9.8800000000000008</v>
      </c>
      <c r="E180" s="14"/>
      <c r="F180" s="14"/>
      <c r="G180" s="14"/>
      <c r="H180" s="14"/>
      <c r="I180" s="14"/>
      <c r="J180" s="14"/>
      <c r="K180" s="23"/>
      <c r="N180" s="5"/>
      <c r="O180" s="5"/>
    </row>
    <row r="181" spans="1:15" x14ac:dyDescent="0.3">
      <c r="A181" s="21" t="s">
        <v>24</v>
      </c>
      <c r="K181" s="13"/>
      <c r="N181" s="5"/>
      <c r="O181" s="5"/>
    </row>
    <row r="182" spans="1:15" ht="17.25" x14ac:dyDescent="0.3">
      <c r="A182" s="21" t="s">
        <v>24</v>
      </c>
      <c r="C182" s="5" t="str">
        <f t="shared" ref="C182" si="297">E182</f>
        <v>C100035</v>
      </c>
      <c r="D182" s="26">
        <f t="shared" ref="D182" si="298">J182</f>
        <v>1.96</v>
      </c>
      <c r="E182" s="15" t="str">
        <f>"C100035"</f>
        <v>C100035</v>
      </c>
      <c r="F182" s="16" t="str">
        <f>"Calculator &amp; World Time Clock"</f>
        <v>Calculator &amp; World Time Clock</v>
      </c>
      <c r="G182" s="17" t="str">
        <f>"EA"</f>
        <v>EA</v>
      </c>
      <c r="H182" s="15"/>
      <c r="I182" s="15">
        <v>17795</v>
      </c>
      <c r="J182" s="25">
        <v>1.96</v>
      </c>
      <c r="K182" s="24">
        <f t="shared" ref="K182" si="299">SUBTOTAL(9,K183:K185)</f>
        <v>7665.5599999999995</v>
      </c>
      <c r="N182" s="5"/>
      <c r="O182" s="5"/>
    </row>
    <row r="183" spans="1:15" ht="17.25" x14ac:dyDescent="0.3">
      <c r="A183" s="21" t="s">
        <v>24</v>
      </c>
      <c r="C183" s="5" t="str">
        <f t="shared" ref="C183" si="300">C182</f>
        <v>C100035</v>
      </c>
      <c r="D183" s="26">
        <f t="shared" ref="D183" si="301">D182</f>
        <v>1.96</v>
      </c>
      <c r="E183" s="17"/>
      <c r="F183" s="17"/>
      <c r="G183" s="14"/>
      <c r="H183" s="14" t="str">
        <f>"AD-WHSE1"</f>
        <v>AD-WHSE1</v>
      </c>
      <c r="I183" s="19">
        <v>2490</v>
      </c>
      <c r="J183" s="14"/>
      <c r="K183" s="28">
        <f t="shared" ref="K183" si="302">I183*D183</f>
        <v>4880.3999999999996</v>
      </c>
      <c r="N183" s="5"/>
      <c r="O183" s="5"/>
    </row>
    <row r="184" spans="1:15" ht="17.25" x14ac:dyDescent="0.3">
      <c r="A184" s="21" t="s">
        <v>24</v>
      </c>
      <c r="C184" s="5" t="str">
        <f t="shared" ref="C184" si="303">C183</f>
        <v>C100035</v>
      </c>
      <c r="D184" s="26">
        <f t="shared" ref="D184" si="304">D183</f>
        <v>1.96</v>
      </c>
      <c r="E184" s="17"/>
      <c r="F184" s="17"/>
      <c r="G184" s="14"/>
      <c r="H184" s="14" t="str">
        <f>"AD-WHSE2"</f>
        <v>AD-WHSE2</v>
      </c>
      <c r="I184" s="19">
        <v>1421</v>
      </c>
      <c r="J184" s="14"/>
      <c r="K184" s="28">
        <f t="shared" ref="K184" si="305">I184*D184</f>
        <v>2785.16</v>
      </c>
      <c r="N184" s="5"/>
      <c r="O184" s="5"/>
    </row>
    <row r="185" spans="1:15" x14ac:dyDescent="0.3">
      <c r="A185" s="21" t="s">
        <v>24</v>
      </c>
      <c r="C185" s="5" t="str">
        <f>C183</f>
        <v>C100035</v>
      </c>
      <c r="D185" s="26">
        <f>D183</f>
        <v>1.96</v>
      </c>
      <c r="E185" s="14"/>
      <c r="F185" s="14"/>
      <c r="G185" s="14"/>
      <c r="H185" s="14"/>
      <c r="I185" s="14"/>
      <c r="J185" s="14"/>
      <c r="K185" s="23"/>
      <c r="N185" s="5"/>
      <c r="O185" s="5"/>
    </row>
    <row r="186" spans="1:15" x14ac:dyDescent="0.3">
      <c r="A186" s="21" t="s">
        <v>24</v>
      </c>
      <c r="K186" s="13"/>
      <c r="N186" s="5"/>
      <c r="O186" s="5"/>
    </row>
    <row r="187" spans="1:15" ht="17.25" x14ac:dyDescent="0.3">
      <c r="A187" s="21" t="s">
        <v>24</v>
      </c>
      <c r="C187" s="5" t="str">
        <f t="shared" ref="C187" si="306">E187</f>
        <v>C100036</v>
      </c>
      <c r="D187" s="26">
        <f t="shared" ref="D187" si="307">J187</f>
        <v>4.68</v>
      </c>
      <c r="E187" s="15" t="str">
        <f>"C100036"</f>
        <v>C100036</v>
      </c>
      <c r="F187" s="16" t="str">
        <f>"Clock &amp; Business Card Holder"</f>
        <v>Clock &amp; Business Card Holder</v>
      </c>
      <c r="G187" s="17" t="str">
        <f>"EA"</f>
        <v>EA</v>
      </c>
      <c r="H187" s="15"/>
      <c r="I187" s="15">
        <v>7371</v>
      </c>
      <c r="J187" s="25">
        <v>4.68</v>
      </c>
      <c r="K187" s="24">
        <f t="shared" ref="K187" si="308">SUBTOTAL(9,K188:K190)</f>
        <v>8746.92</v>
      </c>
      <c r="N187" s="5"/>
      <c r="O187" s="5"/>
    </row>
    <row r="188" spans="1:15" ht="17.25" x14ac:dyDescent="0.3">
      <c r="A188" s="21" t="s">
        <v>24</v>
      </c>
      <c r="C188" s="5" t="str">
        <f t="shared" ref="C188" si="309">C187</f>
        <v>C100036</v>
      </c>
      <c r="D188" s="26">
        <f t="shared" ref="D188" si="310">D187</f>
        <v>4.68</v>
      </c>
      <c r="E188" s="17"/>
      <c r="F188" s="17"/>
      <c r="G188" s="14"/>
      <c r="H188" s="14" t="str">
        <f>"AD-WHSE1"</f>
        <v>AD-WHSE1</v>
      </c>
      <c r="I188" s="19">
        <v>754</v>
      </c>
      <c r="J188" s="14"/>
      <c r="K188" s="28">
        <f t="shared" ref="K188" si="311">I188*D188</f>
        <v>3528.72</v>
      </c>
      <c r="N188" s="5"/>
      <c r="O188" s="5"/>
    </row>
    <row r="189" spans="1:15" ht="17.25" x14ac:dyDescent="0.3">
      <c r="A189" s="21" t="s">
        <v>24</v>
      </c>
      <c r="C189" s="5" t="str">
        <f t="shared" ref="C189" si="312">C188</f>
        <v>C100036</v>
      </c>
      <c r="D189" s="26">
        <f t="shared" ref="D189" si="313">D188</f>
        <v>4.68</v>
      </c>
      <c r="E189" s="17"/>
      <c r="F189" s="17"/>
      <c r="G189" s="14"/>
      <c r="H189" s="14" t="str">
        <f>"AD-WHSE2"</f>
        <v>AD-WHSE2</v>
      </c>
      <c r="I189" s="19">
        <v>1115</v>
      </c>
      <c r="J189" s="14"/>
      <c r="K189" s="28">
        <f t="shared" ref="K189" si="314">I189*D189</f>
        <v>5218.2</v>
      </c>
      <c r="N189" s="5"/>
      <c r="O189" s="5"/>
    </row>
    <row r="190" spans="1:15" x14ac:dyDescent="0.3">
      <c r="A190" s="21" t="s">
        <v>24</v>
      </c>
      <c r="C190" s="5" t="str">
        <f>C188</f>
        <v>C100036</v>
      </c>
      <c r="D190" s="26">
        <f>D188</f>
        <v>4.68</v>
      </c>
      <c r="E190" s="14"/>
      <c r="F190" s="14"/>
      <c r="G190" s="14"/>
      <c r="H190" s="14"/>
      <c r="I190" s="14"/>
      <c r="J190" s="14"/>
      <c r="K190" s="23"/>
      <c r="N190" s="5"/>
      <c r="O190" s="5"/>
    </row>
    <row r="191" spans="1:15" x14ac:dyDescent="0.3">
      <c r="A191" s="21" t="s">
        <v>24</v>
      </c>
      <c r="K191" s="13"/>
      <c r="N191" s="5"/>
      <c r="O191" s="5"/>
    </row>
    <row r="192" spans="1:15" ht="17.25" x14ac:dyDescent="0.3">
      <c r="A192" s="21" t="s">
        <v>24</v>
      </c>
      <c r="C192" s="5" t="str">
        <f t="shared" ref="C192" si="315">E192</f>
        <v>C100037</v>
      </c>
      <c r="D192" s="26">
        <f t="shared" ref="D192" si="316">J192</f>
        <v>5.4</v>
      </c>
      <c r="E192" s="15" t="str">
        <f>"C100037"</f>
        <v>C100037</v>
      </c>
      <c r="F192" s="16" t="str">
        <f>"World Time Travel Alarm"</f>
        <v>World Time Travel Alarm</v>
      </c>
      <c r="G192" s="17" t="str">
        <f>"EA"</f>
        <v>EA</v>
      </c>
      <c r="H192" s="15"/>
      <c r="I192" s="15">
        <v>6920</v>
      </c>
      <c r="J192" s="25">
        <v>5.4</v>
      </c>
      <c r="K192" s="24">
        <f t="shared" ref="K192" si="317">SUBTOTAL(9,K193:K195)</f>
        <v>11917.8</v>
      </c>
      <c r="N192" s="5"/>
      <c r="O192" s="5"/>
    </row>
    <row r="193" spans="1:15" ht="17.25" x14ac:dyDescent="0.3">
      <c r="A193" s="21" t="s">
        <v>24</v>
      </c>
      <c r="C193" s="5" t="str">
        <f t="shared" ref="C193" si="318">C192</f>
        <v>C100037</v>
      </c>
      <c r="D193" s="26">
        <f t="shared" ref="D193" si="319">D192</f>
        <v>5.4</v>
      </c>
      <c r="E193" s="17"/>
      <c r="F193" s="17"/>
      <c r="G193" s="14"/>
      <c r="H193" s="14" t="str">
        <f>"AD-WHSE1"</f>
        <v>AD-WHSE1</v>
      </c>
      <c r="I193" s="19">
        <v>386.99999999999994</v>
      </c>
      <c r="J193" s="14"/>
      <c r="K193" s="28">
        <f t="shared" ref="K193" si="320">I193*D193</f>
        <v>2089.7999999999997</v>
      </c>
      <c r="N193" s="5"/>
      <c r="O193" s="5"/>
    </row>
    <row r="194" spans="1:15" ht="17.25" x14ac:dyDescent="0.3">
      <c r="A194" s="21" t="s">
        <v>24</v>
      </c>
      <c r="C194" s="5" t="str">
        <f t="shared" ref="C194" si="321">C193</f>
        <v>C100037</v>
      </c>
      <c r="D194" s="26">
        <f t="shared" ref="D194" si="322">D193</f>
        <v>5.4</v>
      </c>
      <c r="E194" s="17"/>
      <c r="F194" s="17"/>
      <c r="G194" s="14"/>
      <c r="H194" s="14" t="str">
        <f>"AD-WHSE2"</f>
        <v>AD-WHSE2</v>
      </c>
      <c r="I194" s="19">
        <v>1820</v>
      </c>
      <c r="J194" s="14"/>
      <c r="K194" s="28">
        <f t="shared" ref="K194" si="323">I194*D194</f>
        <v>9828</v>
      </c>
      <c r="N194" s="5"/>
      <c r="O194" s="5"/>
    </row>
    <row r="195" spans="1:15" x14ac:dyDescent="0.3">
      <c r="A195" s="21" t="s">
        <v>24</v>
      </c>
      <c r="C195" s="5" t="str">
        <f>C193</f>
        <v>C100037</v>
      </c>
      <c r="D195" s="26">
        <f>D193</f>
        <v>5.4</v>
      </c>
      <c r="E195" s="14"/>
      <c r="F195" s="14"/>
      <c r="G195" s="14"/>
      <c r="H195" s="14"/>
      <c r="I195" s="14"/>
      <c r="J195" s="14"/>
      <c r="K195" s="23"/>
      <c r="N195" s="5"/>
      <c r="O195" s="5"/>
    </row>
    <row r="196" spans="1:15" x14ac:dyDescent="0.3">
      <c r="A196" s="21" t="s">
        <v>24</v>
      </c>
      <c r="K196" s="13"/>
      <c r="N196" s="5"/>
      <c r="O196" s="5"/>
    </row>
    <row r="197" spans="1:15" ht="17.25" x14ac:dyDescent="0.3">
      <c r="A197" s="21" t="s">
        <v>24</v>
      </c>
      <c r="C197" s="5" t="str">
        <f t="shared" ref="C197" si="324">E197</f>
        <v>C100038</v>
      </c>
      <c r="D197" s="26">
        <f t="shared" ref="D197" si="325">J197</f>
        <v>3.19</v>
      </c>
      <c r="E197" s="15" t="str">
        <f>"C100038"</f>
        <v>C100038</v>
      </c>
      <c r="F197" s="16" t="str">
        <f>"Foldable Travel Speakers"</f>
        <v>Foldable Travel Speakers</v>
      </c>
      <c r="G197" s="17" t="str">
        <f>"EA"</f>
        <v>EA</v>
      </c>
      <c r="H197" s="15"/>
      <c r="I197" s="15">
        <v>7528</v>
      </c>
      <c r="J197" s="25">
        <v>3.19</v>
      </c>
      <c r="K197" s="24">
        <f t="shared" ref="K197" si="326">SUBTOTAL(9,K198:K200)</f>
        <v>7324.24</v>
      </c>
      <c r="N197" s="5"/>
      <c r="O197" s="5"/>
    </row>
    <row r="198" spans="1:15" ht="17.25" x14ac:dyDescent="0.3">
      <c r="A198" s="21" t="s">
        <v>24</v>
      </c>
      <c r="C198" s="5" t="str">
        <f t="shared" ref="C198" si="327">C197</f>
        <v>C100038</v>
      </c>
      <c r="D198" s="26">
        <f t="shared" ref="D198" si="328">D197</f>
        <v>3.19</v>
      </c>
      <c r="E198" s="17"/>
      <c r="F198" s="17"/>
      <c r="G198" s="14"/>
      <c r="H198" s="14" t="str">
        <f>"AD-WHSE1"</f>
        <v>AD-WHSE1</v>
      </c>
      <c r="I198" s="19">
        <v>426.99999999999994</v>
      </c>
      <c r="J198" s="14"/>
      <c r="K198" s="28">
        <f t="shared" ref="K198" si="329">I198*D198</f>
        <v>1362.1299999999999</v>
      </c>
      <c r="N198" s="5"/>
      <c r="O198" s="5"/>
    </row>
    <row r="199" spans="1:15" ht="17.25" x14ac:dyDescent="0.3">
      <c r="A199" s="21" t="s">
        <v>24</v>
      </c>
      <c r="C199" s="5" t="str">
        <f t="shared" ref="C199" si="330">C198</f>
        <v>C100038</v>
      </c>
      <c r="D199" s="26">
        <f t="shared" ref="D199" si="331">D198</f>
        <v>3.19</v>
      </c>
      <c r="E199" s="17"/>
      <c r="F199" s="17"/>
      <c r="G199" s="14"/>
      <c r="H199" s="14" t="str">
        <f>"AD-WHSE2"</f>
        <v>AD-WHSE2</v>
      </c>
      <c r="I199" s="19">
        <v>1869</v>
      </c>
      <c r="J199" s="14"/>
      <c r="K199" s="28">
        <f t="shared" ref="K199" si="332">I199*D199</f>
        <v>5962.11</v>
      </c>
      <c r="N199" s="5"/>
      <c r="O199" s="5"/>
    </row>
    <row r="200" spans="1:15" x14ac:dyDescent="0.3">
      <c r="A200" s="21" t="s">
        <v>24</v>
      </c>
      <c r="C200" s="5" t="str">
        <f>C198</f>
        <v>C100038</v>
      </c>
      <c r="D200" s="26">
        <f>D198</f>
        <v>3.19</v>
      </c>
      <c r="E200" s="14"/>
      <c r="F200" s="14"/>
      <c r="G200" s="14"/>
      <c r="H200" s="14"/>
      <c r="I200" s="14"/>
      <c r="J200" s="14"/>
      <c r="K200" s="23"/>
      <c r="N200" s="5"/>
      <c r="O200" s="5"/>
    </row>
    <row r="201" spans="1:15" x14ac:dyDescent="0.3">
      <c r="A201" s="21" t="s">
        <v>24</v>
      </c>
      <c r="K201" s="13"/>
      <c r="N201" s="5"/>
      <c r="O201" s="5"/>
    </row>
    <row r="202" spans="1:15" ht="17.25" x14ac:dyDescent="0.3">
      <c r="A202" s="21" t="s">
        <v>24</v>
      </c>
      <c r="C202" s="5" t="str">
        <f t="shared" ref="C202" si="333">E202</f>
        <v>C100039</v>
      </c>
      <c r="D202" s="26">
        <f t="shared" ref="D202" si="334">J202</f>
        <v>8.4</v>
      </c>
      <c r="E202" s="15" t="str">
        <f>"C100039"</f>
        <v>C100039</v>
      </c>
      <c r="F202" s="16" t="str">
        <f>"Portable Speaker &amp; MP3 Dock"</f>
        <v>Portable Speaker &amp; MP3 Dock</v>
      </c>
      <c r="G202" s="17" t="str">
        <f>"EA"</f>
        <v>EA</v>
      </c>
      <c r="H202" s="15"/>
      <c r="I202" s="15">
        <v>5782</v>
      </c>
      <c r="J202" s="25">
        <v>8.4</v>
      </c>
      <c r="K202" s="24">
        <f t="shared" ref="K202" si="335">SUBTOTAL(9,K203:K205)</f>
        <v>19336.800000000003</v>
      </c>
      <c r="N202" s="5"/>
      <c r="O202" s="5"/>
    </row>
    <row r="203" spans="1:15" ht="17.25" x14ac:dyDescent="0.3">
      <c r="A203" s="21" t="s">
        <v>24</v>
      </c>
      <c r="C203" s="5" t="str">
        <f t="shared" ref="C203" si="336">C202</f>
        <v>C100039</v>
      </c>
      <c r="D203" s="26">
        <f t="shared" ref="D203" si="337">D202</f>
        <v>8.4</v>
      </c>
      <c r="E203" s="17"/>
      <c r="F203" s="17"/>
      <c r="G203" s="14"/>
      <c r="H203" s="14" t="str">
        <f>"AD-WHSE1"</f>
        <v>AD-WHSE1</v>
      </c>
      <c r="I203" s="19">
        <v>1020</v>
      </c>
      <c r="J203" s="14"/>
      <c r="K203" s="28">
        <f t="shared" ref="K203" si="338">I203*D203</f>
        <v>8568</v>
      </c>
      <c r="N203" s="5"/>
      <c r="O203" s="5"/>
    </row>
    <row r="204" spans="1:15" ht="17.25" x14ac:dyDescent="0.3">
      <c r="A204" s="21" t="s">
        <v>24</v>
      </c>
      <c r="C204" s="5" t="str">
        <f t="shared" ref="C204" si="339">C203</f>
        <v>C100039</v>
      </c>
      <c r="D204" s="26">
        <f t="shared" ref="D204" si="340">D203</f>
        <v>8.4</v>
      </c>
      <c r="E204" s="17"/>
      <c r="F204" s="17"/>
      <c r="G204" s="14"/>
      <c r="H204" s="14" t="str">
        <f>"AD-WHSE2"</f>
        <v>AD-WHSE2</v>
      </c>
      <c r="I204" s="19">
        <v>1282</v>
      </c>
      <c r="J204" s="14"/>
      <c r="K204" s="28">
        <f t="shared" ref="K204" si="341">I204*D204</f>
        <v>10768.800000000001</v>
      </c>
      <c r="N204" s="5"/>
      <c r="O204" s="5"/>
    </row>
    <row r="205" spans="1:15" x14ac:dyDescent="0.3">
      <c r="A205" s="21" t="s">
        <v>24</v>
      </c>
      <c r="C205" s="5" t="str">
        <f>C203</f>
        <v>C100039</v>
      </c>
      <c r="D205" s="26">
        <f>D203</f>
        <v>8.4</v>
      </c>
      <c r="E205" s="14"/>
      <c r="F205" s="14"/>
      <c r="G205" s="14"/>
      <c r="H205" s="14"/>
      <c r="I205" s="14"/>
      <c r="J205" s="14"/>
      <c r="K205" s="23"/>
      <c r="N205" s="5"/>
      <c r="O205" s="5"/>
    </row>
    <row r="206" spans="1:15" x14ac:dyDescent="0.3">
      <c r="A206" s="21" t="s">
        <v>24</v>
      </c>
      <c r="K206" s="13"/>
      <c r="N206" s="5"/>
      <c r="O206" s="5"/>
    </row>
    <row r="207" spans="1:15" ht="17.25" x14ac:dyDescent="0.3">
      <c r="A207" s="21" t="s">
        <v>24</v>
      </c>
      <c r="C207" s="5" t="str">
        <f t="shared" ref="C207" si="342">E207</f>
        <v>C100040</v>
      </c>
      <c r="D207" s="26">
        <f t="shared" ref="D207" si="343">J207</f>
        <v>20.77</v>
      </c>
      <c r="E207" s="15" t="str">
        <f>"C100040"</f>
        <v>C100040</v>
      </c>
      <c r="F207" s="16" t="str">
        <f>"Channel Speaker System"</f>
        <v>Channel Speaker System</v>
      </c>
      <c r="G207" s="17" t="str">
        <f>"EA"</f>
        <v>EA</v>
      </c>
      <c r="H207" s="15"/>
      <c r="I207" s="15">
        <v>5091</v>
      </c>
      <c r="J207" s="25">
        <v>20.77</v>
      </c>
      <c r="K207" s="24">
        <f t="shared" ref="K207" si="344">SUBTOTAL(9,K208:K210)</f>
        <v>29493.4</v>
      </c>
      <c r="N207" s="5"/>
      <c r="O207" s="5"/>
    </row>
    <row r="208" spans="1:15" ht="17.25" x14ac:dyDescent="0.3">
      <c r="A208" s="21" t="s">
        <v>24</v>
      </c>
      <c r="C208" s="5" t="str">
        <f t="shared" ref="C208" si="345">C207</f>
        <v>C100040</v>
      </c>
      <c r="D208" s="26">
        <f t="shared" ref="D208" si="346">D207</f>
        <v>20.77</v>
      </c>
      <c r="E208" s="17"/>
      <c r="F208" s="17"/>
      <c r="G208" s="14"/>
      <c r="H208" s="14" t="str">
        <f>"AD-WHSE1"</f>
        <v>AD-WHSE1</v>
      </c>
      <c r="I208" s="19">
        <v>810.00000000000011</v>
      </c>
      <c r="J208" s="14"/>
      <c r="K208" s="28">
        <f t="shared" ref="K208" si="347">I208*D208</f>
        <v>16823.7</v>
      </c>
      <c r="N208" s="5"/>
      <c r="O208" s="5"/>
    </row>
    <row r="209" spans="1:15" ht="17.25" x14ac:dyDescent="0.3">
      <c r="A209" s="21" t="s">
        <v>24</v>
      </c>
      <c r="C209" s="5" t="str">
        <f t="shared" ref="C209" si="348">C208</f>
        <v>C100040</v>
      </c>
      <c r="D209" s="26">
        <f t="shared" ref="D209" si="349">D208</f>
        <v>20.77</v>
      </c>
      <c r="E209" s="17"/>
      <c r="F209" s="17"/>
      <c r="G209" s="14"/>
      <c r="H209" s="14" t="str">
        <f>"AD-WHSE2"</f>
        <v>AD-WHSE2</v>
      </c>
      <c r="I209" s="19">
        <v>610</v>
      </c>
      <c r="J209" s="14"/>
      <c r="K209" s="28">
        <f t="shared" ref="K209" si="350">I209*D209</f>
        <v>12669.699999999999</v>
      </c>
      <c r="N209" s="5"/>
      <c r="O209" s="5"/>
    </row>
    <row r="210" spans="1:15" x14ac:dyDescent="0.3">
      <c r="A210" s="21" t="s">
        <v>24</v>
      </c>
      <c r="C210" s="5" t="str">
        <f>C208</f>
        <v>C100040</v>
      </c>
      <c r="D210" s="26">
        <f>D208</f>
        <v>20.77</v>
      </c>
      <c r="E210" s="14"/>
      <c r="F210" s="14"/>
      <c r="G210" s="14"/>
      <c r="H210" s="14"/>
      <c r="I210" s="14"/>
      <c r="J210" s="14"/>
      <c r="K210" s="23"/>
      <c r="N210" s="5"/>
      <c r="O210" s="5"/>
    </row>
    <row r="211" spans="1:15" x14ac:dyDescent="0.3">
      <c r="A211" s="21" t="s">
        <v>24</v>
      </c>
      <c r="K211" s="13"/>
      <c r="N211" s="5"/>
      <c r="O211" s="5"/>
    </row>
    <row r="212" spans="1:15" ht="17.25" x14ac:dyDescent="0.3">
      <c r="A212" s="21" t="s">
        <v>24</v>
      </c>
      <c r="C212" s="5" t="str">
        <f t="shared" ref="C212" si="351">E212</f>
        <v>C100041</v>
      </c>
      <c r="D212" s="26">
        <f t="shared" ref="D212" si="352">J212</f>
        <v>8.3699999999999992</v>
      </c>
      <c r="E212" s="15" t="str">
        <f>"C100041"</f>
        <v>C100041</v>
      </c>
      <c r="F212" s="16" t="str">
        <f>"Folding Stereo Speakers"</f>
        <v>Folding Stereo Speakers</v>
      </c>
      <c r="G212" s="17" t="str">
        <f>"EA"</f>
        <v>EA</v>
      </c>
      <c r="H212" s="15"/>
      <c r="I212" s="15">
        <v>7223.9999999999991</v>
      </c>
      <c r="J212" s="25">
        <v>8.3699999999999992</v>
      </c>
      <c r="K212" s="24">
        <f t="shared" ref="K212" si="353">SUBTOTAL(9,K213:K215)</f>
        <v>20791.079999999998</v>
      </c>
      <c r="N212" s="5"/>
      <c r="O212" s="5"/>
    </row>
    <row r="213" spans="1:15" ht="17.25" x14ac:dyDescent="0.3">
      <c r="A213" s="21" t="s">
        <v>24</v>
      </c>
      <c r="C213" s="5" t="str">
        <f t="shared" ref="C213" si="354">C212</f>
        <v>C100041</v>
      </c>
      <c r="D213" s="26">
        <f t="shared" ref="D213" si="355">D212</f>
        <v>8.3699999999999992</v>
      </c>
      <c r="E213" s="17"/>
      <c r="F213" s="17"/>
      <c r="G213" s="14"/>
      <c r="H213" s="14" t="str">
        <f>"AD-WHSE1"</f>
        <v>AD-WHSE1</v>
      </c>
      <c r="I213" s="19">
        <v>1212</v>
      </c>
      <c r="J213" s="14"/>
      <c r="K213" s="28">
        <f t="shared" ref="K213" si="356">I213*D213</f>
        <v>10144.439999999999</v>
      </c>
      <c r="N213" s="5"/>
      <c r="O213" s="5"/>
    </row>
    <row r="214" spans="1:15" ht="17.25" x14ac:dyDescent="0.3">
      <c r="A214" s="21" t="s">
        <v>24</v>
      </c>
      <c r="C214" s="5" t="str">
        <f t="shared" ref="C214" si="357">C213</f>
        <v>C100041</v>
      </c>
      <c r="D214" s="26">
        <f t="shared" ref="D214" si="358">D213</f>
        <v>8.3699999999999992</v>
      </c>
      <c r="E214" s="17"/>
      <c r="F214" s="17"/>
      <c r="G214" s="14"/>
      <c r="H214" s="14" t="str">
        <f>"AD-WHSE2"</f>
        <v>AD-WHSE2</v>
      </c>
      <c r="I214" s="19">
        <v>1272</v>
      </c>
      <c r="J214" s="14"/>
      <c r="K214" s="28">
        <f t="shared" ref="K214" si="359">I214*D214</f>
        <v>10646.64</v>
      </c>
      <c r="N214" s="5"/>
      <c r="O214" s="5"/>
    </row>
    <row r="215" spans="1:15" x14ac:dyDescent="0.3">
      <c r="A215" s="21" t="s">
        <v>24</v>
      </c>
      <c r="C215" s="5" t="str">
        <f>C213</f>
        <v>C100041</v>
      </c>
      <c r="D215" s="26">
        <f>D213</f>
        <v>8.3699999999999992</v>
      </c>
      <c r="E215" s="14"/>
      <c r="F215" s="14"/>
      <c r="G215" s="14"/>
      <c r="H215" s="14"/>
      <c r="I215" s="14"/>
      <c r="J215" s="14"/>
      <c r="K215" s="23"/>
      <c r="N215" s="5"/>
      <c r="O215" s="5"/>
    </row>
    <row r="216" spans="1:15" x14ac:dyDescent="0.3">
      <c r="A216" s="21" t="s">
        <v>24</v>
      </c>
      <c r="K216" s="13"/>
      <c r="N216" s="5"/>
      <c r="O216" s="5"/>
    </row>
    <row r="217" spans="1:15" ht="17.25" x14ac:dyDescent="0.3">
      <c r="A217" s="21" t="s">
        <v>24</v>
      </c>
      <c r="C217" s="5" t="str">
        <f t="shared" ref="C217" si="360">E217</f>
        <v>C100042</v>
      </c>
      <c r="D217" s="26">
        <f t="shared" ref="D217" si="361">J217</f>
        <v>1.0798000000000001</v>
      </c>
      <c r="E217" s="15" t="str">
        <f>"C100042"</f>
        <v>C100042</v>
      </c>
      <c r="F217" s="16" t="str">
        <f>"Retractable Earbuds"</f>
        <v>Retractable Earbuds</v>
      </c>
      <c r="G217" s="17" t="str">
        <f>"EA"</f>
        <v>EA</v>
      </c>
      <c r="H217" s="15"/>
      <c r="I217" s="15">
        <v>15340</v>
      </c>
      <c r="J217" s="25">
        <v>1.0798000000000001</v>
      </c>
      <c r="K217" s="24">
        <f t="shared" ref="K217" si="362">SUBTOTAL(9,K218:K220)</f>
        <v>2457.6248000000005</v>
      </c>
      <c r="N217" s="5"/>
      <c r="O217" s="5"/>
    </row>
    <row r="218" spans="1:15" ht="17.25" x14ac:dyDescent="0.3">
      <c r="A218" s="21" t="s">
        <v>24</v>
      </c>
      <c r="C218" s="5" t="str">
        <f t="shared" ref="C218" si="363">C217</f>
        <v>C100042</v>
      </c>
      <c r="D218" s="26">
        <f t="shared" ref="D218" si="364">D217</f>
        <v>1.0798000000000001</v>
      </c>
      <c r="E218" s="17"/>
      <c r="F218" s="17"/>
      <c r="G218" s="14"/>
      <c r="H218" s="14" t="str">
        <f>"AD-WHSE1"</f>
        <v>AD-WHSE1</v>
      </c>
      <c r="I218" s="19">
        <v>1005</v>
      </c>
      <c r="J218" s="14"/>
      <c r="K218" s="28">
        <f t="shared" ref="K218" si="365">I218*D218</f>
        <v>1085.1990000000001</v>
      </c>
      <c r="N218" s="5"/>
      <c r="O218" s="5"/>
    </row>
    <row r="219" spans="1:15" ht="17.25" x14ac:dyDescent="0.3">
      <c r="A219" s="21" t="s">
        <v>24</v>
      </c>
      <c r="C219" s="5" t="str">
        <f t="shared" ref="C219" si="366">C218</f>
        <v>C100042</v>
      </c>
      <c r="D219" s="26">
        <f t="shared" ref="D219" si="367">D218</f>
        <v>1.0798000000000001</v>
      </c>
      <c r="E219" s="17"/>
      <c r="F219" s="17"/>
      <c r="G219" s="14"/>
      <c r="H219" s="14" t="str">
        <f>"AD-WHSE2"</f>
        <v>AD-WHSE2</v>
      </c>
      <c r="I219" s="19">
        <v>1271</v>
      </c>
      <c r="J219" s="14"/>
      <c r="K219" s="28">
        <f t="shared" ref="K219" si="368">I219*D219</f>
        <v>1372.4258000000002</v>
      </c>
      <c r="N219" s="5"/>
      <c r="O219" s="5"/>
    </row>
    <row r="220" spans="1:15" x14ac:dyDescent="0.3">
      <c r="A220" s="21" t="s">
        <v>24</v>
      </c>
      <c r="C220" s="5" t="str">
        <f>C218</f>
        <v>C100042</v>
      </c>
      <c r="D220" s="26">
        <f>D218</f>
        <v>1.0798000000000001</v>
      </c>
      <c r="E220" s="14"/>
      <c r="F220" s="14"/>
      <c r="G220" s="14"/>
      <c r="H220" s="14"/>
      <c r="I220" s="14"/>
      <c r="J220" s="14"/>
      <c r="K220" s="23"/>
      <c r="N220" s="5"/>
      <c r="O220" s="5"/>
    </row>
    <row r="221" spans="1:15" x14ac:dyDescent="0.3">
      <c r="A221" s="21" t="s">
        <v>24</v>
      </c>
      <c r="K221" s="13"/>
      <c r="N221" s="5"/>
      <c r="O221" s="5"/>
    </row>
    <row r="222" spans="1:15" ht="17.25" x14ac:dyDescent="0.3">
      <c r="A222" s="21" t="s">
        <v>24</v>
      </c>
      <c r="C222" s="5" t="str">
        <f t="shared" ref="C222" si="369">E222</f>
        <v>C100043</v>
      </c>
      <c r="D222" s="26">
        <f t="shared" ref="D222" si="370">J222</f>
        <v>14.9994</v>
      </c>
      <c r="E222" s="15" t="str">
        <f>"C100043"</f>
        <v>C100043</v>
      </c>
      <c r="F222" s="16" t="str">
        <f>"Pro-Travel Technology Set"</f>
        <v>Pro-Travel Technology Set</v>
      </c>
      <c r="G222" s="17" t="str">
        <f>"EA"</f>
        <v>EA</v>
      </c>
      <c r="H222" s="15"/>
      <c r="I222" s="15">
        <v>4372</v>
      </c>
      <c r="J222" s="25">
        <v>14.9994</v>
      </c>
      <c r="K222" s="24">
        <f t="shared" ref="K222" si="371">SUBTOTAL(9,K223:K225)</f>
        <v>22079.1168</v>
      </c>
      <c r="N222" s="5"/>
      <c r="O222" s="5"/>
    </row>
    <row r="223" spans="1:15" ht="17.25" x14ac:dyDescent="0.3">
      <c r="A223" s="21" t="s">
        <v>24</v>
      </c>
      <c r="C223" s="5" t="str">
        <f t="shared" ref="C223" si="372">C222</f>
        <v>C100043</v>
      </c>
      <c r="D223" s="26">
        <f t="shared" ref="D223" si="373">D222</f>
        <v>14.9994</v>
      </c>
      <c r="E223" s="17"/>
      <c r="F223" s="17"/>
      <c r="G223" s="14"/>
      <c r="H223" s="14" t="str">
        <f>"AD-WHSE1"</f>
        <v>AD-WHSE1</v>
      </c>
      <c r="I223" s="19">
        <v>449</v>
      </c>
      <c r="J223" s="14"/>
      <c r="K223" s="28">
        <f t="shared" ref="K223" si="374">I223*D223</f>
        <v>6734.7305999999999</v>
      </c>
      <c r="N223" s="5"/>
      <c r="O223" s="5"/>
    </row>
    <row r="224" spans="1:15" ht="17.25" x14ac:dyDescent="0.3">
      <c r="A224" s="21" t="s">
        <v>24</v>
      </c>
      <c r="C224" s="5" t="str">
        <f t="shared" ref="C224" si="375">C223</f>
        <v>C100043</v>
      </c>
      <c r="D224" s="26">
        <f t="shared" ref="D224" si="376">D223</f>
        <v>14.9994</v>
      </c>
      <c r="E224" s="17"/>
      <c r="F224" s="17"/>
      <c r="G224" s="14"/>
      <c r="H224" s="14" t="str">
        <f>"AD-WHSE2"</f>
        <v>AD-WHSE2</v>
      </c>
      <c r="I224" s="19">
        <v>1023</v>
      </c>
      <c r="J224" s="14"/>
      <c r="K224" s="28">
        <f t="shared" ref="K224" si="377">I224*D224</f>
        <v>15344.386199999999</v>
      </c>
      <c r="N224" s="5"/>
      <c r="O224" s="5"/>
    </row>
    <row r="225" spans="1:15" x14ac:dyDescent="0.3">
      <c r="A225" s="21" t="s">
        <v>24</v>
      </c>
      <c r="C225" s="5" t="str">
        <f>C223</f>
        <v>C100043</v>
      </c>
      <c r="D225" s="26">
        <f>D223</f>
        <v>14.9994</v>
      </c>
      <c r="E225" s="14"/>
      <c r="F225" s="14"/>
      <c r="G225" s="14"/>
      <c r="H225" s="14"/>
      <c r="I225" s="14"/>
      <c r="J225" s="14"/>
      <c r="K225" s="23"/>
      <c r="N225" s="5"/>
      <c r="O225" s="5"/>
    </row>
    <row r="226" spans="1:15" x14ac:dyDescent="0.3">
      <c r="A226" s="21" t="s">
        <v>24</v>
      </c>
      <c r="K226" s="13"/>
      <c r="N226" s="5"/>
      <c r="O226" s="5"/>
    </row>
    <row r="227" spans="1:15" ht="17.25" x14ac:dyDescent="0.3">
      <c r="A227" s="21" t="s">
        <v>24</v>
      </c>
      <c r="C227" s="5" t="str">
        <f t="shared" ref="C227" si="378">E227</f>
        <v>C100044</v>
      </c>
      <c r="D227" s="26">
        <f t="shared" ref="D227" si="379">J227</f>
        <v>1.2</v>
      </c>
      <c r="E227" s="15" t="str">
        <f>"C100044"</f>
        <v>C100044</v>
      </c>
      <c r="F227" s="16" t="str">
        <f>"VOIP Headset with Mic"</f>
        <v>VOIP Headset with Mic</v>
      </c>
      <c r="G227" s="17" t="str">
        <f>"EA"</f>
        <v>EA</v>
      </c>
      <c r="H227" s="15"/>
      <c r="I227" s="15">
        <v>14144.999999999998</v>
      </c>
      <c r="J227" s="25">
        <v>1.2</v>
      </c>
      <c r="K227" s="24">
        <f t="shared" ref="K227" si="380">SUBTOTAL(9,K228:K230)</f>
        <v>4416</v>
      </c>
      <c r="N227" s="5"/>
      <c r="O227" s="5"/>
    </row>
    <row r="228" spans="1:15" ht="17.25" x14ac:dyDescent="0.3">
      <c r="A228" s="21" t="s">
        <v>24</v>
      </c>
      <c r="C228" s="5" t="str">
        <f t="shared" ref="C228" si="381">C227</f>
        <v>C100044</v>
      </c>
      <c r="D228" s="26">
        <f t="shared" ref="D228" si="382">D227</f>
        <v>1.2</v>
      </c>
      <c r="E228" s="17"/>
      <c r="F228" s="17"/>
      <c r="G228" s="14"/>
      <c r="H228" s="14" t="str">
        <f>"AD-WHSE1"</f>
        <v>AD-WHSE1</v>
      </c>
      <c r="I228" s="19">
        <v>818</v>
      </c>
      <c r="J228" s="14"/>
      <c r="K228" s="28">
        <f t="shared" ref="K228" si="383">I228*D228</f>
        <v>981.59999999999991</v>
      </c>
      <c r="N228" s="5"/>
      <c r="O228" s="5"/>
    </row>
    <row r="229" spans="1:15" ht="17.25" x14ac:dyDescent="0.3">
      <c r="A229" s="21" t="s">
        <v>24</v>
      </c>
      <c r="C229" s="5" t="str">
        <f t="shared" ref="C229" si="384">C228</f>
        <v>C100044</v>
      </c>
      <c r="D229" s="26">
        <f t="shared" ref="D229" si="385">D228</f>
        <v>1.2</v>
      </c>
      <c r="E229" s="17"/>
      <c r="F229" s="17"/>
      <c r="G229" s="14"/>
      <c r="H229" s="14" t="str">
        <f>"AD-WHSE2"</f>
        <v>AD-WHSE2</v>
      </c>
      <c r="I229" s="19">
        <v>2862</v>
      </c>
      <c r="J229" s="14"/>
      <c r="K229" s="28">
        <f t="shared" ref="K229" si="386">I229*D229</f>
        <v>3434.4</v>
      </c>
      <c r="N229" s="5"/>
      <c r="O229" s="5"/>
    </row>
    <row r="230" spans="1:15" x14ac:dyDescent="0.3">
      <c r="A230" s="21" t="s">
        <v>24</v>
      </c>
      <c r="C230" s="5" t="str">
        <f>C228</f>
        <v>C100044</v>
      </c>
      <c r="D230" s="26">
        <f>D228</f>
        <v>1.2</v>
      </c>
      <c r="E230" s="14"/>
      <c r="F230" s="14"/>
      <c r="G230" s="14"/>
      <c r="H230" s="14"/>
      <c r="I230" s="14"/>
      <c r="J230" s="14"/>
      <c r="K230" s="23"/>
      <c r="N230" s="5"/>
      <c r="O230" s="5"/>
    </row>
    <row r="231" spans="1:15" x14ac:dyDescent="0.3">
      <c r="A231" s="21" t="s">
        <v>24</v>
      </c>
      <c r="K231" s="13"/>
      <c r="N231" s="5"/>
      <c r="O231" s="5"/>
    </row>
    <row r="232" spans="1:15" ht="17.25" x14ac:dyDescent="0.3">
      <c r="A232" s="21" t="s">
        <v>24</v>
      </c>
      <c r="C232" s="5" t="str">
        <f t="shared" ref="C232" si="387">E232</f>
        <v>C100045</v>
      </c>
      <c r="D232" s="26">
        <f t="shared" ref="D232" si="388">J232</f>
        <v>13.8</v>
      </c>
      <c r="E232" s="15" t="str">
        <f>"C100045"</f>
        <v>C100045</v>
      </c>
      <c r="F232" s="16" t="str">
        <f>"Wireless Headphones"</f>
        <v>Wireless Headphones</v>
      </c>
      <c r="G232" s="17" t="str">
        <f>"EA"</f>
        <v>EA</v>
      </c>
      <c r="H232" s="15"/>
      <c r="I232" s="15">
        <v>4367</v>
      </c>
      <c r="J232" s="25">
        <v>13.8</v>
      </c>
      <c r="K232" s="24">
        <f t="shared" ref="K232" si="389">SUBTOTAL(9,K233:K235)</f>
        <v>17388</v>
      </c>
      <c r="N232" s="5"/>
      <c r="O232" s="5"/>
    </row>
    <row r="233" spans="1:15" ht="17.25" x14ac:dyDescent="0.3">
      <c r="A233" s="21" t="s">
        <v>24</v>
      </c>
      <c r="C233" s="5" t="str">
        <f t="shared" ref="C233" si="390">C232</f>
        <v>C100045</v>
      </c>
      <c r="D233" s="26">
        <f t="shared" ref="D233" si="391">D232</f>
        <v>13.8</v>
      </c>
      <c r="E233" s="17"/>
      <c r="F233" s="17"/>
      <c r="G233" s="14"/>
      <c r="H233" s="14" t="str">
        <f>"AD-WHSE1"</f>
        <v>AD-WHSE1</v>
      </c>
      <c r="I233" s="19">
        <v>442.99999999999994</v>
      </c>
      <c r="J233" s="14"/>
      <c r="K233" s="28">
        <f t="shared" ref="K233" si="392">I233*D233</f>
        <v>6113.4</v>
      </c>
      <c r="N233" s="5"/>
      <c r="O233" s="5"/>
    </row>
    <row r="234" spans="1:15" ht="17.25" x14ac:dyDescent="0.3">
      <c r="A234" s="21" t="s">
        <v>24</v>
      </c>
      <c r="C234" s="5" t="str">
        <f t="shared" ref="C234" si="393">C233</f>
        <v>C100045</v>
      </c>
      <c r="D234" s="26">
        <f t="shared" ref="D234" si="394">D233</f>
        <v>13.8</v>
      </c>
      <c r="E234" s="17"/>
      <c r="F234" s="17"/>
      <c r="G234" s="14"/>
      <c r="H234" s="14" t="str">
        <f>"AD-WHSE2"</f>
        <v>AD-WHSE2</v>
      </c>
      <c r="I234" s="19">
        <v>817</v>
      </c>
      <c r="J234" s="14"/>
      <c r="K234" s="28">
        <f t="shared" ref="K234" si="395">I234*D234</f>
        <v>11274.6</v>
      </c>
      <c r="N234" s="5"/>
      <c r="O234" s="5"/>
    </row>
    <row r="235" spans="1:15" x14ac:dyDescent="0.3">
      <c r="A235" s="21" t="s">
        <v>24</v>
      </c>
      <c r="C235" s="5" t="str">
        <f>C233</f>
        <v>C100045</v>
      </c>
      <c r="D235" s="26">
        <f>D233</f>
        <v>13.8</v>
      </c>
      <c r="E235" s="14"/>
      <c r="F235" s="14"/>
      <c r="G235" s="14"/>
      <c r="H235" s="14"/>
      <c r="I235" s="14"/>
      <c r="J235" s="14"/>
      <c r="K235" s="23"/>
      <c r="N235" s="5"/>
      <c r="O235" s="5"/>
    </row>
    <row r="236" spans="1:15" x14ac:dyDescent="0.3">
      <c r="A236" s="21" t="s">
        <v>24</v>
      </c>
      <c r="K236" s="13"/>
      <c r="N236" s="5"/>
      <c r="O236" s="5"/>
    </row>
    <row r="237" spans="1:15" ht="17.25" x14ac:dyDescent="0.3">
      <c r="A237" s="21" t="s">
        <v>24</v>
      </c>
      <c r="C237" s="5" t="str">
        <f t="shared" ref="C237" si="396">E237</f>
        <v>C100046</v>
      </c>
      <c r="D237" s="26">
        <f t="shared" ref="D237" si="397">J237</f>
        <v>11.52</v>
      </c>
      <c r="E237" s="15" t="str">
        <f>"C100046"</f>
        <v>C100046</v>
      </c>
      <c r="F237" s="16" t="str">
        <f>"1GB MP3 Player"</f>
        <v>1GB MP3 Player</v>
      </c>
      <c r="G237" s="17" t="str">
        <f>"EA"</f>
        <v>EA</v>
      </c>
      <c r="H237" s="15"/>
      <c r="I237" s="15">
        <v>7800</v>
      </c>
      <c r="J237" s="25">
        <v>11.52</v>
      </c>
      <c r="K237" s="24">
        <f t="shared" ref="K237" si="398">SUBTOTAL(9,K238:K240)</f>
        <v>21553.920000000002</v>
      </c>
      <c r="N237" s="5"/>
      <c r="O237" s="5"/>
    </row>
    <row r="238" spans="1:15" ht="17.25" x14ac:dyDescent="0.3">
      <c r="A238" s="21" t="s">
        <v>24</v>
      </c>
      <c r="C238" s="5" t="str">
        <f t="shared" ref="C238" si="399">C237</f>
        <v>C100046</v>
      </c>
      <c r="D238" s="26">
        <f t="shared" ref="D238" si="400">D237</f>
        <v>11.52</v>
      </c>
      <c r="E238" s="17"/>
      <c r="F238" s="17"/>
      <c r="G238" s="14"/>
      <c r="H238" s="14" t="str">
        <f>"AD-WHSE1"</f>
        <v>AD-WHSE1</v>
      </c>
      <c r="I238" s="19">
        <v>841.00000000000011</v>
      </c>
      <c r="J238" s="14"/>
      <c r="K238" s="28">
        <f t="shared" ref="K238" si="401">I238*D238</f>
        <v>9688.3200000000015</v>
      </c>
      <c r="N238" s="5"/>
      <c r="O238" s="5"/>
    </row>
    <row r="239" spans="1:15" ht="17.25" x14ac:dyDescent="0.3">
      <c r="A239" s="21" t="s">
        <v>24</v>
      </c>
      <c r="C239" s="5" t="str">
        <f t="shared" ref="C239" si="402">C238</f>
        <v>C100046</v>
      </c>
      <c r="D239" s="26">
        <f t="shared" ref="D239" si="403">D238</f>
        <v>11.52</v>
      </c>
      <c r="E239" s="17"/>
      <c r="F239" s="17"/>
      <c r="G239" s="14"/>
      <c r="H239" s="14" t="str">
        <f>"AD-WHSE2"</f>
        <v>AD-WHSE2</v>
      </c>
      <c r="I239" s="19">
        <v>1030</v>
      </c>
      <c r="J239" s="14"/>
      <c r="K239" s="28">
        <f t="shared" ref="K239" si="404">I239*D239</f>
        <v>11865.6</v>
      </c>
      <c r="N239" s="5"/>
      <c r="O239" s="5"/>
    </row>
    <row r="240" spans="1:15" x14ac:dyDescent="0.3">
      <c r="A240" s="21" t="s">
        <v>24</v>
      </c>
      <c r="C240" s="5" t="str">
        <f>C238</f>
        <v>C100046</v>
      </c>
      <c r="D240" s="26">
        <f>D238</f>
        <v>11.52</v>
      </c>
      <c r="E240" s="14"/>
      <c r="F240" s="14"/>
      <c r="G240" s="14"/>
      <c r="H240" s="14"/>
      <c r="I240" s="14"/>
      <c r="J240" s="14"/>
      <c r="K240" s="23"/>
      <c r="N240" s="5"/>
      <c r="O240" s="5"/>
    </row>
    <row r="241" spans="1:15" x14ac:dyDescent="0.3">
      <c r="A241" s="21" t="s">
        <v>24</v>
      </c>
      <c r="K241" s="13"/>
      <c r="N241" s="5"/>
      <c r="O241" s="5"/>
    </row>
    <row r="242" spans="1:15" ht="17.25" x14ac:dyDescent="0.3">
      <c r="A242" s="21" t="s">
        <v>24</v>
      </c>
      <c r="C242" s="5" t="str">
        <f t="shared" ref="C242" si="405">E242</f>
        <v>C100047</v>
      </c>
      <c r="D242" s="26">
        <f t="shared" ref="D242" si="406">J242</f>
        <v>16.649999999999999</v>
      </c>
      <c r="E242" s="15" t="str">
        <f>"C100047"</f>
        <v>C100047</v>
      </c>
      <c r="F242" s="16" t="str">
        <f>"2GB MP3 Player"</f>
        <v>2GB MP3 Player</v>
      </c>
      <c r="G242" s="17" t="str">
        <f>"EA"</f>
        <v>EA</v>
      </c>
      <c r="H242" s="15"/>
      <c r="I242" s="15">
        <v>5488</v>
      </c>
      <c r="J242" s="25">
        <v>16.649999999999999</v>
      </c>
      <c r="K242" s="24">
        <f t="shared" ref="K242" si="407">SUBTOTAL(9,K243:K245)</f>
        <v>22727.25</v>
      </c>
      <c r="N242" s="5"/>
      <c r="O242" s="5"/>
    </row>
    <row r="243" spans="1:15" ht="17.25" x14ac:dyDescent="0.3">
      <c r="A243" s="21" t="s">
        <v>24</v>
      </c>
      <c r="C243" s="5" t="str">
        <f t="shared" ref="C243" si="408">C242</f>
        <v>C100047</v>
      </c>
      <c r="D243" s="26">
        <f t="shared" ref="D243" si="409">D242</f>
        <v>16.649999999999999</v>
      </c>
      <c r="E243" s="17"/>
      <c r="F243" s="17"/>
      <c r="G243" s="14"/>
      <c r="H243" s="14" t="str">
        <f>"AD-WHSE1"</f>
        <v>AD-WHSE1</v>
      </c>
      <c r="I243" s="19">
        <v>473</v>
      </c>
      <c r="J243" s="14"/>
      <c r="K243" s="28">
        <f t="shared" ref="K243" si="410">I243*D243</f>
        <v>7875.4499999999989</v>
      </c>
      <c r="N243" s="5"/>
      <c r="O243" s="5"/>
    </row>
    <row r="244" spans="1:15" ht="17.25" x14ac:dyDescent="0.3">
      <c r="A244" s="21" t="s">
        <v>24</v>
      </c>
      <c r="C244" s="5" t="str">
        <f t="shared" ref="C244" si="411">C243</f>
        <v>C100047</v>
      </c>
      <c r="D244" s="26">
        <f t="shared" ref="D244" si="412">D243</f>
        <v>16.649999999999999</v>
      </c>
      <c r="E244" s="17"/>
      <c r="F244" s="17"/>
      <c r="G244" s="14"/>
      <c r="H244" s="14" t="str">
        <f>"AD-WHSE2"</f>
        <v>AD-WHSE2</v>
      </c>
      <c r="I244" s="19">
        <v>892</v>
      </c>
      <c r="J244" s="14"/>
      <c r="K244" s="28">
        <f t="shared" ref="K244" si="413">I244*D244</f>
        <v>14851.8</v>
      </c>
      <c r="N244" s="5"/>
      <c r="O244" s="5"/>
    </row>
    <row r="245" spans="1:15" x14ac:dyDescent="0.3">
      <c r="A245" s="21" t="s">
        <v>24</v>
      </c>
      <c r="C245" s="5" t="str">
        <f>C243</f>
        <v>C100047</v>
      </c>
      <c r="D245" s="26">
        <f>D243</f>
        <v>16.649999999999999</v>
      </c>
      <c r="E245" s="14"/>
      <c r="F245" s="14"/>
      <c r="G245" s="14"/>
      <c r="H245" s="14"/>
      <c r="I245" s="14"/>
      <c r="J245" s="14"/>
      <c r="K245" s="23"/>
      <c r="N245" s="5"/>
      <c r="O245" s="5"/>
    </row>
    <row r="246" spans="1:15" x14ac:dyDescent="0.3">
      <c r="A246" s="21" t="s">
        <v>24</v>
      </c>
      <c r="K246" s="13"/>
      <c r="N246" s="5"/>
      <c r="O246" s="5"/>
    </row>
    <row r="247" spans="1:15" ht="17.25" x14ac:dyDescent="0.3">
      <c r="A247" s="21" t="s">
        <v>24</v>
      </c>
      <c r="C247" s="5" t="str">
        <f t="shared" ref="C247" si="414">E247</f>
        <v>C100048</v>
      </c>
      <c r="D247" s="26">
        <f t="shared" ref="D247" si="415">J247</f>
        <v>7.7</v>
      </c>
      <c r="E247" s="15" t="str">
        <f>"C100048"</f>
        <v>C100048</v>
      </c>
      <c r="F247" s="16" t="str">
        <f>"USB MP3 Player"</f>
        <v>USB MP3 Player</v>
      </c>
      <c r="G247" s="17" t="str">
        <f>"EA"</f>
        <v>EA</v>
      </c>
      <c r="H247" s="15"/>
      <c r="I247" s="15">
        <v>7353</v>
      </c>
      <c r="J247" s="25">
        <v>7.7</v>
      </c>
      <c r="K247" s="24">
        <f t="shared" ref="K247" si="416">SUBTOTAL(9,K248:K250)</f>
        <v>12828.2</v>
      </c>
      <c r="N247" s="5"/>
      <c r="O247" s="5"/>
    </row>
    <row r="248" spans="1:15" ht="17.25" x14ac:dyDescent="0.3">
      <c r="A248" s="21" t="s">
        <v>24</v>
      </c>
      <c r="C248" s="5" t="str">
        <f t="shared" ref="C248" si="417">C247</f>
        <v>C100048</v>
      </c>
      <c r="D248" s="26">
        <f t="shared" ref="D248" si="418">D247</f>
        <v>7.7</v>
      </c>
      <c r="E248" s="17"/>
      <c r="F248" s="17"/>
      <c r="G248" s="14"/>
      <c r="H248" s="14" t="str">
        <f>"AD-WHSE1"</f>
        <v>AD-WHSE1</v>
      </c>
      <c r="I248" s="19">
        <v>201</v>
      </c>
      <c r="J248" s="14"/>
      <c r="K248" s="28">
        <f t="shared" ref="K248" si="419">I248*D248</f>
        <v>1547.7</v>
      </c>
      <c r="N248" s="5"/>
      <c r="O248" s="5"/>
    </row>
    <row r="249" spans="1:15" ht="17.25" x14ac:dyDescent="0.3">
      <c r="A249" s="21" t="s">
        <v>24</v>
      </c>
      <c r="C249" s="5" t="str">
        <f t="shared" ref="C249" si="420">C248</f>
        <v>C100048</v>
      </c>
      <c r="D249" s="26">
        <f t="shared" ref="D249" si="421">D248</f>
        <v>7.7</v>
      </c>
      <c r="E249" s="17"/>
      <c r="F249" s="17"/>
      <c r="G249" s="14"/>
      <c r="H249" s="14" t="str">
        <f>"AD-WHSE2"</f>
        <v>AD-WHSE2</v>
      </c>
      <c r="I249" s="19">
        <v>1465</v>
      </c>
      <c r="J249" s="14"/>
      <c r="K249" s="28">
        <f t="shared" ref="K249" si="422">I249*D249</f>
        <v>11280.5</v>
      </c>
      <c r="N249" s="5"/>
      <c r="O249" s="5"/>
    </row>
    <row r="250" spans="1:15" x14ac:dyDescent="0.3">
      <c r="A250" s="21" t="s">
        <v>24</v>
      </c>
      <c r="C250" s="5" t="str">
        <f>C248</f>
        <v>C100048</v>
      </c>
      <c r="D250" s="26">
        <f>D248</f>
        <v>7.7</v>
      </c>
      <c r="E250" s="14"/>
      <c r="F250" s="14"/>
      <c r="G250" s="14"/>
      <c r="H250" s="14"/>
      <c r="I250" s="14"/>
      <c r="J250" s="14"/>
      <c r="K250" s="23"/>
      <c r="N250" s="5"/>
      <c r="O250" s="5"/>
    </row>
    <row r="251" spans="1:15" x14ac:dyDescent="0.3">
      <c r="A251" s="21" t="s">
        <v>24</v>
      </c>
      <c r="K251" s="13"/>
      <c r="N251" s="5"/>
      <c r="O251" s="5"/>
    </row>
    <row r="252" spans="1:15" ht="17.25" x14ac:dyDescent="0.3">
      <c r="A252" s="21" t="s">
        <v>24</v>
      </c>
      <c r="C252" s="5" t="str">
        <f t="shared" ref="C252" si="423">E252</f>
        <v>C100049</v>
      </c>
      <c r="D252" s="26">
        <f t="shared" ref="D252" si="424">J252</f>
        <v>9.4</v>
      </c>
      <c r="E252" s="15" t="str">
        <f>"C100049"</f>
        <v>C100049</v>
      </c>
      <c r="F252" s="16" t="str">
        <f>"4GB MP3 Player"</f>
        <v>4GB MP3 Player</v>
      </c>
      <c r="G252" s="17" t="str">
        <f>"EA"</f>
        <v>EA</v>
      </c>
      <c r="H252" s="15"/>
      <c r="I252" s="15">
        <v>5525</v>
      </c>
      <c r="J252" s="25">
        <v>9.4</v>
      </c>
      <c r="K252" s="24">
        <f t="shared" ref="K252" si="425">SUBTOTAL(9,K253:K255)</f>
        <v>15820.2</v>
      </c>
      <c r="N252" s="5"/>
      <c r="O252" s="5"/>
    </row>
    <row r="253" spans="1:15" ht="17.25" x14ac:dyDescent="0.3">
      <c r="A253" s="21" t="s">
        <v>24</v>
      </c>
      <c r="C253" s="5" t="str">
        <f t="shared" ref="C253" si="426">C252</f>
        <v>C100049</v>
      </c>
      <c r="D253" s="26">
        <f t="shared" ref="D253" si="427">D252</f>
        <v>9.4</v>
      </c>
      <c r="E253" s="17"/>
      <c r="F253" s="17"/>
      <c r="G253" s="14"/>
      <c r="H253" s="14" t="str">
        <f>"AD-WHSE1"</f>
        <v>AD-WHSE1</v>
      </c>
      <c r="I253" s="19">
        <v>642</v>
      </c>
      <c r="J253" s="14"/>
      <c r="K253" s="28">
        <f t="shared" ref="K253" si="428">I253*D253</f>
        <v>6034.8</v>
      </c>
      <c r="N253" s="5"/>
      <c r="O253" s="5"/>
    </row>
    <row r="254" spans="1:15" ht="17.25" x14ac:dyDescent="0.3">
      <c r="A254" s="21" t="s">
        <v>24</v>
      </c>
      <c r="C254" s="5" t="str">
        <f t="shared" ref="C254" si="429">C253</f>
        <v>C100049</v>
      </c>
      <c r="D254" s="26">
        <f t="shared" ref="D254" si="430">D253</f>
        <v>9.4</v>
      </c>
      <c r="E254" s="17"/>
      <c r="F254" s="17"/>
      <c r="G254" s="14"/>
      <c r="H254" s="14" t="str">
        <f>"AD-WHSE2"</f>
        <v>AD-WHSE2</v>
      </c>
      <c r="I254" s="19">
        <v>1041</v>
      </c>
      <c r="J254" s="14"/>
      <c r="K254" s="28">
        <f t="shared" ref="K254" si="431">I254*D254</f>
        <v>9785.4</v>
      </c>
      <c r="N254" s="5"/>
      <c r="O254" s="5"/>
    </row>
    <row r="255" spans="1:15" x14ac:dyDescent="0.3">
      <c r="A255" s="21" t="s">
        <v>24</v>
      </c>
      <c r="C255" s="5" t="str">
        <f>C253</f>
        <v>C100049</v>
      </c>
      <c r="D255" s="26">
        <f>D253</f>
        <v>9.4</v>
      </c>
      <c r="E255" s="14"/>
      <c r="F255" s="14"/>
      <c r="G255" s="14"/>
      <c r="H255" s="14"/>
      <c r="I255" s="14"/>
      <c r="J255" s="14"/>
      <c r="K255" s="23"/>
      <c r="N255" s="5"/>
      <c r="O255" s="5"/>
    </row>
    <row r="256" spans="1:15" x14ac:dyDescent="0.3">
      <c r="A256" s="21" t="s">
        <v>24</v>
      </c>
      <c r="K256" s="13"/>
      <c r="N256" s="5"/>
      <c r="O256" s="5"/>
    </row>
    <row r="257" spans="1:15" ht="17.25" x14ac:dyDescent="0.3">
      <c r="A257" s="21" t="s">
        <v>24</v>
      </c>
      <c r="C257" s="5" t="str">
        <f t="shared" ref="C257" si="432">E257</f>
        <v>C100050</v>
      </c>
      <c r="D257" s="26">
        <f t="shared" ref="D257" si="433">J257</f>
        <v>8.58</v>
      </c>
      <c r="E257" s="15" t="str">
        <f>"C100050"</f>
        <v>C100050</v>
      </c>
      <c r="F257" s="16" t="str">
        <f>"Clip-on MP3 Player"</f>
        <v>Clip-on MP3 Player</v>
      </c>
      <c r="G257" s="17" t="str">
        <f>"EA"</f>
        <v>EA</v>
      </c>
      <c r="H257" s="15"/>
      <c r="I257" s="15">
        <v>6159</v>
      </c>
      <c r="J257" s="25">
        <v>8.58</v>
      </c>
      <c r="K257" s="24">
        <f t="shared" ref="K257" si="434">SUBTOTAL(9,K258:K260)</f>
        <v>18386.939999999999</v>
      </c>
      <c r="N257" s="5"/>
      <c r="O257" s="5"/>
    </row>
    <row r="258" spans="1:15" ht="17.25" x14ac:dyDescent="0.3">
      <c r="A258" s="21" t="s">
        <v>24</v>
      </c>
      <c r="C258" s="5" t="str">
        <f t="shared" ref="C258" si="435">C257</f>
        <v>C100050</v>
      </c>
      <c r="D258" s="26">
        <f t="shared" ref="D258" si="436">D257</f>
        <v>8.58</v>
      </c>
      <c r="E258" s="17"/>
      <c r="F258" s="17"/>
      <c r="G258" s="14"/>
      <c r="H258" s="14" t="str">
        <f>"AD-WHSE1"</f>
        <v>AD-WHSE1</v>
      </c>
      <c r="I258" s="19">
        <v>869.99999999999989</v>
      </c>
      <c r="J258" s="14"/>
      <c r="K258" s="28">
        <f t="shared" ref="K258" si="437">I258*D258</f>
        <v>7464.5999999999995</v>
      </c>
      <c r="N258" s="5"/>
      <c r="O258" s="5"/>
    </row>
    <row r="259" spans="1:15" ht="17.25" x14ac:dyDescent="0.3">
      <c r="A259" s="21" t="s">
        <v>24</v>
      </c>
      <c r="C259" s="5" t="str">
        <f t="shared" ref="C259" si="438">C258</f>
        <v>C100050</v>
      </c>
      <c r="D259" s="26">
        <f t="shared" ref="D259" si="439">D258</f>
        <v>8.58</v>
      </c>
      <c r="E259" s="17"/>
      <c r="F259" s="17"/>
      <c r="G259" s="14"/>
      <c r="H259" s="14" t="str">
        <f>"AD-WHSE2"</f>
        <v>AD-WHSE2</v>
      </c>
      <c r="I259" s="19">
        <v>1273</v>
      </c>
      <c r="J259" s="14"/>
      <c r="K259" s="28">
        <f t="shared" ref="K259" si="440">I259*D259</f>
        <v>10922.34</v>
      </c>
      <c r="N259" s="5"/>
      <c r="O259" s="5"/>
    </row>
    <row r="260" spans="1:15" x14ac:dyDescent="0.3">
      <c r="A260" s="21" t="s">
        <v>24</v>
      </c>
      <c r="C260" s="5" t="str">
        <f>C258</f>
        <v>C100050</v>
      </c>
      <c r="D260" s="26">
        <f>D258</f>
        <v>8.58</v>
      </c>
      <c r="E260" s="14"/>
      <c r="F260" s="14"/>
      <c r="G260" s="14"/>
      <c r="H260" s="14"/>
      <c r="I260" s="14"/>
      <c r="J260" s="14"/>
      <c r="K260" s="23"/>
      <c r="N260" s="5"/>
      <c r="O260" s="5"/>
    </row>
    <row r="261" spans="1:15" x14ac:dyDescent="0.3">
      <c r="A261" s="21" t="s">
        <v>24</v>
      </c>
      <c r="K261" s="13"/>
      <c r="N261" s="5"/>
      <c r="O261" s="5"/>
    </row>
    <row r="262" spans="1:15" ht="17.25" x14ac:dyDescent="0.3">
      <c r="A262" s="21" t="s">
        <v>24</v>
      </c>
      <c r="C262" s="5" t="str">
        <f t="shared" ref="C262" si="441">E262</f>
        <v>C100051</v>
      </c>
      <c r="D262" s="26">
        <f t="shared" ref="D262" si="442">J262</f>
        <v>24.32</v>
      </c>
      <c r="E262" s="15" t="str">
        <f>"C100051"</f>
        <v>C100051</v>
      </c>
      <c r="F262" s="16" t="str">
        <f>"Bamboo Digital Picutre Frame"</f>
        <v>Bamboo Digital Picutre Frame</v>
      </c>
      <c r="G262" s="17" t="str">
        <f>"EA"</f>
        <v>EA</v>
      </c>
      <c r="H262" s="15"/>
      <c r="I262" s="15">
        <v>3937</v>
      </c>
      <c r="J262" s="25">
        <v>24.32</v>
      </c>
      <c r="K262" s="24">
        <f t="shared" ref="K262" si="443">SUBTOTAL(9,K263:K265)</f>
        <v>16245.76</v>
      </c>
      <c r="N262" s="5"/>
      <c r="O262" s="5"/>
    </row>
    <row r="263" spans="1:15" ht="17.25" x14ac:dyDescent="0.3">
      <c r="A263" s="21" t="s">
        <v>24</v>
      </c>
      <c r="C263" s="5" t="str">
        <f t="shared" ref="C263" si="444">C262</f>
        <v>C100051</v>
      </c>
      <c r="D263" s="26">
        <f t="shared" ref="D263" si="445">D262</f>
        <v>24.32</v>
      </c>
      <c r="E263" s="17"/>
      <c r="F263" s="17"/>
      <c r="G263" s="14"/>
      <c r="H263" s="14" t="str">
        <f>"AD-WHSE1"</f>
        <v>AD-WHSE1</v>
      </c>
      <c r="I263" s="19">
        <v>63</v>
      </c>
      <c r="J263" s="14"/>
      <c r="K263" s="28">
        <f t="shared" ref="K263" si="446">I263*D263</f>
        <v>1532.16</v>
      </c>
      <c r="N263" s="5"/>
      <c r="O263" s="5"/>
    </row>
    <row r="264" spans="1:15" ht="17.25" x14ac:dyDescent="0.3">
      <c r="A264" s="21" t="s">
        <v>24</v>
      </c>
      <c r="C264" s="5" t="str">
        <f t="shared" ref="C264" si="447">C263</f>
        <v>C100051</v>
      </c>
      <c r="D264" s="26">
        <f t="shared" ref="D264" si="448">D263</f>
        <v>24.32</v>
      </c>
      <c r="E264" s="17"/>
      <c r="F264" s="17"/>
      <c r="G264" s="14"/>
      <c r="H264" s="14" t="str">
        <f>"AD-WHSE2"</f>
        <v>AD-WHSE2</v>
      </c>
      <c r="I264" s="19">
        <v>605</v>
      </c>
      <c r="J264" s="14"/>
      <c r="K264" s="28">
        <f t="shared" ref="K264" si="449">I264*D264</f>
        <v>14713.6</v>
      </c>
      <c r="N264" s="5"/>
      <c r="O264" s="5"/>
    </row>
    <row r="265" spans="1:15" x14ac:dyDescent="0.3">
      <c r="A265" s="21" t="s">
        <v>24</v>
      </c>
      <c r="C265" s="5" t="str">
        <f>C263</f>
        <v>C100051</v>
      </c>
      <c r="D265" s="26">
        <f>D263</f>
        <v>24.32</v>
      </c>
      <c r="E265" s="14"/>
      <c r="F265" s="14"/>
      <c r="G265" s="14"/>
      <c r="H265" s="14"/>
      <c r="I265" s="14"/>
      <c r="J265" s="14"/>
      <c r="K265" s="23"/>
      <c r="N265" s="5"/>
      <c r="O265" s="5"/>
    </row>
    <row r="266" spans="1:15" x14ac:dyDescent="0.3">
      <c r="A266" s="21" t="s">
        <v>24</v>
      </c>
      <c r="K266" s="13"/>
      <c r="N266" s="5"/>
      <c r="O266" s="5"/>
    </row>
    <row r="267" spans="1:15" ht="17.25" x14ac:dyDescent="0.3">
      <c r="A267" s="21" t="s">
        <v>24</v>
      </c>
      <c r="C267" s="5" t="str">
        <f t="shared" ref="C267" si="450">E267</f>
        <v>C100052</v>
      </c>
      <c r="D267" s="26">
        <f t="shared" ref="D267" si="451">J267</f>
        <v>22.32</v>
      </c>
      <c r="E267" s="15" t="str">
        <f>"C100052"</f>
        <v>C100052</v>
      </c>
      <c r="F267" s="16" t="str">
        <f>"Black Digital Picture Frame"</f>
        <v>Black Digital Picture Frame</v>
      </c>
      <c r="G267" s="17" t="str">
        <f>"EA"</f>
        <v>EA</v>
      </c>
      <c r="H267" s="15"/>
      <c r="I267" s="15">
        <v>4159</v>
      </c>
      <c r="J267" s="25">
        <v>22.32</v>
      </c>
      <c r="K267" s="24">
        <f t="shared" ref="K267" si="452">SUBTOTAL(9,K268:K270)</f>
        <v>41336.639999999999</v>
      </c>
      <c r="N267" s="5"/>
      <c r="O267" s="5"/>
    </row>
    <row r="268" spans="1:15" ht="17.25" x14ac:dyDescent="0.3">
      <c r="A268" s="21" t="s">
        <v>24</v>
      </c>
      <c r="C268" s="5" t="str">
        <f t="shared" ref="C268" si="453">C267</f>
        <v>C100052</v>
      </c>
      <c r="D268" s="26">
        <f t="shared" ref="D268" si="454">D267</f>
        <v>22.32</v>
      </c>
      <c r="E268" s="17"/>
      <c r="F268" s="17"/>
      <c r="G268" s="14"/>
      <c r="H268" s="14" t="str">
        <f>"AD-WHSE1"</f>
        <v>AD-WHSE1</v>
      </c>
      <c r="I268" s="19">
        <v>631</v>
      </c>
      <c r="J268" s="14"/>
      <c r="K268" s="28">
        <f t="shared" ref="K268" si="455">I268*D268</f>
        <v>14083.92</v>
      </c>
      <c r="N268" s="5"/>
      <c r="O268" s="5"/>
    </row>
    <row r="269" spans="1:15" ht="17.25" x14ac:dyDescent="0.3">
      <c r="A269" s="21" t="s">
        <v>24</v>
      </c>
      <c r="C269" s="5" t="str">
        <f t="shared" ref="C269" si="456">C268</f>
        <v>C100052</v>
      </c>
      <c r="D269" s="26">
        <f t="shared" ref="D269" si="457">D268</f>
        <v>22.32</v>
      </c>
      <c r="E269" s="17"/>
      <c r="F269" s="17"/>
      <c r="G269" s="14"/>
      <c r="H269" s="14" t="str">
        <f>"AD-WHSE2"</f>
        <v>AD-WHSE2</v>
      </c>
      <c r="I269" s="19">
        <v>1221</v>
      </c>
      <c r="J269" s="14"/>
      <c r="K269" s="28">
        <f t="shared" ref="K269" si="458">I269*D269</f>
        <v>27252.720000000001</v>
      </c>
      <c r="N269" s="5"/>
      <c r="O269" s="5"/>
    </row>
    <row r="270" spans="1:15" x14ac:dyDescent="0.3">
      <c r="A270" s="21" t="s">
        <v>24</v>
      </c>
      <c r="C270" s="5" t="str">
        <f>C268</f>
        <v>C100052</v>
      </c>
      <c r="D270" s="26">
        <f>D268</f>
        <v>22.32</v>
      </c>
      <c r="E270" s="14"/>
      <c r="F270" s="14"/>
      <c r="G270" s="14"/>
      <c r="H270" s="14"/>
      <c r="I270" s="14"/>
      <c r="J270" s="14"/>
      <c r="K270" s="23"/>
      <c r="N270" s="5"/>
      <c r="O270" s="5"/>
    </row>
    <row r="271" spans="1:15" x14ac:dyDescent="0.3">
      <c r="A271" s="21" t="s">
        <v>24</v>
      </c>
      <c r="K271" s="13"/>
      <c r="N271" s="5"/>
      <c r="O271" s="5"/>
    </row>
    <row r="272" spans="1:15" ht="17.25" x14ac:dyDescent="0.3">
      <c r="A272" s="21" t="s">
        <v>24</v>
      </c>
      <c r="C272" s="5" t="str">
        <f t="shared" ref="C272" si="459">E272</f>
        <v>C100053</v>
      </c>
      <c r="D272" s="26">
        <f t="shared" ref="D272" si="460">J272</f>
        <v>12.04</v>
      </c>
      <c r="E272" s="15" t="str">
        <f>"C100053"</f>
        <v>C100053</v>
      </c>
      <c r="F272" s="16" t="str">
        <f>"Book Style Photo Frame &amp; Clock"</f>
        <v>Book Style Photo Frame &amp; Clock</v>
      </c>
      <c r="G272" s="17" t="str">
        <f>"EA"</f>
        <v>EA</v>
      </c>
      <c r="H272" s="15"/>
      <c r="I272" s="15">
        <v>6170</v>
      </c>
      <c r="J272" s="25">
        <v>12.04</v>
      </c>
      <c r="K272" s="24">
        <f t="shared" ref="K272" si="461">SUBTOTAL(9,K273:K275)</f>
        <v>22261.96</v>
      </c>
      <c r="N272" s="5"/>
      <c r="O272" s="5"/>
    </row>
    <row r="273" spans="1:15" ht="17.25" x14ac:dyDescent="0.3">
      <c r="A273" s="21" t="s">
        <v>24</v>
      </c>
      <c r="C273" s="5" t="str">
        <f t="shared" ref="C273" si="462">C272</f>
        <v>C100053</v>
      </c>
      <c r="D273" s="26">
        <f t="shared" ref="D273" si="463">D272</f>
        <v>12.04</v>
      </c>
      <c r="E273" s="17"/>
      <c r="F273" s="17"/>
      <c r="G273" s="14"/>
      <c r="H273" s="14" t="str">
        <f>"AD-WHSE1"</f>
        <v>AD-WHSE1</v>
      </c>
      <c r="I273" s="19">
        <v>635</v>
      </c>
      <c r="J273" s="14"/>
      <c r="K273" s="28">
        <f t="shared" ref="K273" si="464">I273*D273</f>
        <v>7645.4</v>
      </c>
      <c r="N273" s="5"/>
      <c r="O273" s="5"/>
    </row>
    <row r="274" spans="1:15" ht="17.25" x14ac:dyDescent="0.3">
      <c r="A274" s="21" t="s">
        <v>24</v>
      </c>
      <c r="C274" s="5" t="str">
        <f t="shared" ref="C274" si="465">C273</f>
        <v>C100053</v>
      </c>
      <c r="D274" s="26">
        <f t="shared" ref="D274" si="466">D273</f>
        <v>12.04</v>
      </c>
      <c r="E274" s="17"/>
      <c r="F274" s="17"/>
      <c r="G274" s="14"/>
      <c r="H274" s="14" t="str">
        <f>"AD-WHSE2"</f>
        <v>AD-WHSE2</v>
      </c>
      <c r="I274" s="19">
        <v>1214</v>
      </c>
      <c r="J274" s="14"/>
      <c r="K274" s="28">
        <f t="shared" ref="K274" si="467">I274*D274</f>
        <v>14616.56</v>
      </c>
      <c r="N274" s="5"/>
      <c r="O274" s="5"/>
    </row>
    <row r="275" spans="1:15" x14ac:dyDescent="0.3">
      <c r="A275" s="21" t="s">
        <v>24</v>
      </c>
      <c r="C275" s="5" t="str">
        <f>C273</f>
        <v>C100053</v>
      </c>
      <c r="D275" s="26">
        <f>D273</f>
        <v>12.04</v>
      </c>
      <c r="E275" s="14"/>
      <c r="F275" s="14"/>
      <c r="G275" s="14"/>
      <c r="H275" s="14"/>
      <c r="I275" s="14"/>
      <c r="J275" s="14"/>
      <c r="K275" s="23"/>
      <c r="N275" s="5"/>
      <c r="O275" s="5"/>
    </row>
    <row r="276" spans="1:15" x14ac:dyDescent="0.3">
      <c r="A276" s="21" t="s">
        <v>24</v>
      </c>
      <c r="K276" s="13"/>
      <c r="N276" s="5"/>
      <c r="O276" s="5"/>
    </row>
    <row r="277" spans="1:15" ht="17.25" x14ac:dyDescent="0.3">
      <c r="A277" s="21" t="s">
        <v>24</v>
      </c>
      <c r="C277" s="5" t="str">
        <f t="shared" ref="C277" si="468">E277</f>
        <v>C100054</v>
      </c>
      <c r="D277" s="26">
        <f t="shared" ref="D277" si="469">J277</f>
        <v>13.44</v>
      </c>
      <c r="E277" s="15" t="str">
        <f>"C100054"</f>
        <v>C100054</v>
      </c>
      <c r="F277" s="16" t="str">
        <f>"Cherry Finish Photo Frame &amp; Clock"</f>
        <v>Cherry Finish Photo Frame &amp; Clock</v>
      </c>
      <c r="G277" s="17" t="str">
        <f>"EA"</f>
        <v>EA</v>
      </c>
      <c r="H277" s="15"/>
      <c r="I277" s="15">
        <v>5016</v>
      </c>
      <c r="J277" s="25">
        <v>13.44</v>
      </c>
      <c r="K277" s="24">
        <f t="shared" ref="K277" si="470">SUBTOTAL(9,K278:K280)</f>
        <v>22632.959999999999</v>
      </c>
      <c r="N277" s="5"/>
      <c r="O277" s="5"/>
    </row>
    <row r="278" spans="1:15" ht="17.25" x14ac:dyDescent="0.3">
      <c r="A278" s="21" t="s">
        <v>24</v>
      </c>
      <c r="C278" s="5" t="str">
        <f t="shared" ref="C278" si="471">C277</f>
        <v>C100054</v>
      </c>
      <c r="D278" s="26">
        <f t="shared" ref="D278" si="472">D277</f>
        <v>13.44</v>
      </c>
      <c r="E278" s="17"/>
      <c r="F278" s="17"/>
      <c r="G278" s="14"/>
      <c r="H278" s="14" t="str">
        <f>"AD-WHSE1"</f>
        <v>AD-WHSE1</v>
      </c>
      <c r="I278" s="19">
        <v>837</v>
      </c>
      <c r="J278" s="14"/>
      <c r="K278" s="28">
        <f t="shared" ref="K278" si="473">I278*D278</f>
        <v>11249.279999999999</v>
      </c>
      <c r="N278" s="5"/>
      <c r="O278" s="5"/>
    </row>
    <row r="279" spans="1:15" ht="17.25" x14ac:dyDescent="0.3">
      <c r="A279" s="21" t="s">
        <v>24</v>
      </c>
      <c r="C279" s="5" t="str">
        <f t="shared" ref="C279" si="474">C278</f>
        <v>C100054</v>
      </c>
      <c r="D279" s="26">
        <f t="shared" ref="D279" si="475">D278</f>
        <v>13.44</v>
      </c>
      <c r="E279" s="17"/>
      <c r="F279" s="17"/>
      <c r="G279" s="14"/>
      <c r="H279" s="14" t="str">
        <f>"AD-WHSE2"</f>
        <v>AD-WHSE2</v>
      </c>
      <c r="I279" s="19">
        <v>847</v>
      </c>
      <c r="J279" s="14"/>
      <c r="K279" s="28">
        <f t="shared" ref="K279" si="476">I279*D279</f>
        <v>11383.68</v>
      </c>
      <c r="N279" s="5"/>
      <c r="O279" s="5"/>
    </row>
    <row r="280" spans="1:15" x14ac:dyDescent="0.3">
      <c r="A280" s="21" t="s">
        <v>24</v>
      </c>
      <c r="C280" s="5" t="str">
        <f>C278</f>
        <v>C100054</v>
      </c>
      <c r="D280" s="26">
        <f>D278</f>
        <v>13.44</v>
      </c>
      <c r="E280" s="14"/>
      <c r="F280" s="14"/>
      <c r="G280" s="14"/>
      <c r="H280" s="14"/>
      <c r="I280" s="14"/>
      <c r="J280" s="14"/>
      <c r="K280" s="23"/>
      <c r="N280" s="5"/>
      <c r="O280" s="5"/>
    </row>
    <row r="281" spans="1:15" x14ac:dyDescent="0.3">
      <c r="A281" s="21" t="s">
        <v>24</v>
      </c>
      <c r="K281" s="13"/>
      <c r="N281" s="5"/>
      <c r="O281" s="5"/>
    </row>
    <row r="282" spans="1:15" ht="17.25" x14ac:dyDescent="0.3">
      <c r="A282" s="21" t="s">
        <v>24</v>
      </c>
      <c r="C282" s="5" t="str">
        <f t="shared" ref="C282" si="477">E282</f>
        <v>C100055</v>
      </c>
      <c r="D282" s="26">
        <f t="shared" ref="D282" si="478">J282</f>
        <v>20.7</v>
      </c>
      <c r="E282" s="15" t="str">
        <f>"C100055"</f>
        <v>C100055</v>
      </c>
      <c r="F282" s="16" t="str">
        <f>"Silver Plated Photo Frame"</f>
        <v>Silver Plated Photo Frame</v>
      </c>
      <c r="G282" s="17" t="str">
        <f>"EA"</f>
        <v>EA</v>
      </c>
      <c r="H282" s="15"/>
      <c r="I282" s="15">
        <v>6555</v>
      </c>
      <c r="J282" s="25">
        <v>20.7</v>
      </c>
      <c r="K282" s="24">
        <f t="shared" ref="K282" si="479">SUBTOTAL(9,K283:K285)</f>
        <v>42414.3</v>
      </c>
      <c r="N282" s="5"/>
      <c r="O282" s="5"/>
    </row>
    <row r="283" spans="1:15" ht="17.25" x14ac:dyDescent="0.3">
      <c r="A283" s="21" t="s">
        <v>24</v>
      </c>
      <c r="C283" s="5" t="str">
        <f t="shared" ref="C283" si="480">C282</f>
        <v>C100055</v>
      </c>
      <c r="D283" s="26">
        <f t="shared" ref="D283" si="481">D282</f>
        <v>20.7</v>
      </c>
      <c r="E283" s="17"/>
      <c r="F283" s="17"/>
      <c r="G283" s="14"/>
      <c r="H283" s="14" t="str">
        <f>"AD-WHSE1"</f>
        <v>AD-WHSE1</v>
      </c>
      <c r="I283" s="19">
        <v>820</v>
      </c>
      <c r="J283" s="14"/>
      <c r="K283" s="28">
        <f t="shared" ref="K283" si="482">I283*D283</f>
        <v>16974</v>
      </c>
      <c r="N283" s="5"/>
      <c r="O283" s="5"/>
    </row>
    <row r="284" spans="1:15" ht="17.25" x14ac:dyDescent="0.3">
      <c r="A284" s="21" t="s">
        <v>24</v>
      </c>
      <c r="C284" s="5" t="str">
        <f t="shared" ref="C284" si="483">C283</f>
        <v>C100055</v>
      </c>
      <c r="D284" s="26">
        <f t="shared" ref="D284" si="484">D283</f>
        <v>20.7</v>
      </c>
      <c r="E284" s="17"/>
      <c r="F284" s="17"/>
      <c r="G284" s="14"/>
      <c r="H284" s="14" t="str">
        <f>"AD-WHSE2"</f>
        <v>AD-WHSE2</v>
      </c>
      <c r="I284" s="19">
        <v>1229</v>
      </c>
      <c r="J284" s="14"/>
      <c r="K284" s="28">
        <f t="shared" ref="K284" si="485">I284*D284</f>
        <v>25440.3</v>
      </c>
      <c r="N284" s="5"/>
      <c r="O284" s="5"/>
    </row>
    <row r="285" spans="1:15" x14ac:dyDescent="0.3">
      <c r="A285" s="21" t="s">
        <v>24</v>
      </c>
      <c r="C285" s="5" t="str">
        <f>C283</f>
        <v>C100055</v>
      </c>
      <c r="D285" s="26">
        <f>D283</f>
        <v>20.7</v>
      </c>
      <c r="E285" s="14"/>
      <c r="F285" s="14"/>
      <c r="G285" s="14"/>
      <c r="H285" s="14"/>
      <c r="I285" s="14"/>
      <c r="J285" s="14"/>
      <c r="K285" s="23"/>
      <c r="N285" s="5"/>
      <c r="O285" s="5"/>
    </row>
    <row r="286" spans="1:15" x14ac:dyDescent="0.3">
      <c r="A286" s="21" t="s">
        <v>24</v>
      </c>
      <c r="K286" s="13"/>
      <c r="N286" s="5"/>
      <c r="O286" s="5"/>
    </row>
    <row r="287" spans="1:15" ht="17.25" x14ac:dyDescent="0.3">
      <c r="A287" s="21" t="s">
        <v>24</v>
      </c>
      <c r="C287" s="5" t="str">
        <f t="shared" ref="C287" si="486">E287</f>
        <v>C100056</v>
      </c>
      <c r="D287" s="26">
        <f t="shared" ref="D287" si="487">J287</f>
        <v>2.66</v>
      </c>
      <c r="E287" s="15" t="str">
        <f>"C100056"</f>
        <v>C100056</v>
      </c>
      <c r="F287" s="16" t="str">
        <f>"Contemporary Desk Calculator"</f>
        <v>Contemporary Desk Calculator</v>
      </c>
      <c r="G287" s="17" t="str">
        <f>"EA"</f>
        <v>EA</v>
      </c>
      <c r="H287" s="15"/>
      <c r="I287" s="15">
        <v>11264</v>
      </c>
      <c r="J287" s="25">
        <v>2.66</v>
      </c>
      <c r="K287" s="24">
        <f t="shared" ref="K287" si="488">SUBTOTAL(9,K288:K290)</f>
        <v>4107.04</v>
      </c>
      <c r="N287" s="5"/>
      <c r="O287" s="5"/>
    </row>
    <row r="288" spans="1:15" ht="17.25" x14ac:dyDescent="0.3">
      <c r="A288" s="21" t="s">
        <v>24</v>
      </c>
      <c r="C288" s="5" t="str">
        <f t="shared" ref="C288" si="489">C287</f>
        <v>C100056</v>
      </c>
      <c r="D288" s="26">
        <f t="shared" ref="D288" si="490">D287</f>
        <v>2.66</v>
      </c>
      <c r="E288" s="17"/>
      <c r="F288" s="17"/>
      <c r="G288" s="14"/>
      <c r="H288" s="14" t="str">
        <f>"AD-WHSE1"</f>
        <v>AD-WHSE1</v>
      </c>
      <c r="I288" s="19">
        <v>531</v>
      </c>
      <c r="J288" s="14"/>
      <c r="K288" s="28">
        <f t="shared" ref="K288" si="491">I288*D288</f>
        <v>1412.46</v>
      </c>
      <c r="N288" s="5"/>
      <c r="O288" s="5"/>
    </row>
    <row r="289" spans="1:15" ht="17.25" x14ac:dyDescent="0.3">
      <c r="A289" s="21" t="s">
        <v>24</v>
      </c>
      <c r="C289" s="5" t="str">
        <f t="shared" ref="C289" si="492">C288</f>
        <v>C100056</v>
      </c>
      <c r="D289" s="26">
        <f t="shared" ref="D289" si="493">D288</f>
        <v>2.66</v>
      </c>
      <c r="E289" s="17"/>
      <c r="F289" s="17"/>
      <c r="G289" s="14"/>
      <c r="H289" s="14" t="str">
        <f>"AD-WHSE2"</f>
        <v>AD-WHSE2</v>
      </c>
      <c r="I289" s="19">
        <v>1013</v>
      </c>
      <c r="J289" s="14"/>
      <c r="K289" s="28">
        <f t="shared" ref="K289" si="494">I289*D289</f>
        <v>2694.58</v>
      </c>
      <c r="N289" s="5"/>
      <c r="O289" s="5"/>
    </row>
    <row r="290" spans="1:15" x14ac:dyDescent="0.3">
      <c r="A290" s="21" t="s">
        <v>24</v>
      </c>
      <c r="C290" s="5" t="str">
        <f>C288</f>
        <v>C100056</v>
      </c>
      <c r="D290" s="26">
        <f>D288</f>
        <v>2.66</v>
      </c>
      <c r="E290" s="14"/>
      <c r="F290" s="14"/>
      <c r="G290" s="14"/>
      <c r="H290" s="14"/>
      <c r="I290" s="14"/>
      <c r="J290" s="14"/>
      <c r="K290" s="23"/>
      <c r="N290" s="5"/>
      <c r="O290" s="5"/>
    </row>
    <row r="291" spans="1:15" x14ac:dyDescent="0.3">
      <c r="A291" s="21" t="s">
        <v>24</v>
      </c>
      <c r="K291" s="13"/>
      <c r="N291" s="5"/>
      <c r="O291" s="5"/>
    </row>
    <row r="292" spans="1:15" ht="17.25" x14ac:dyDescent="0.3">
      <c r="A292" s="21" t="s">
        <v>24</v>
      </c>
      <c r="C292" s="5" t="str">
        <f t="shared" ref="C292" si="495">E292</f>
        <v>C100057</v>
      </c>
      <c r="D292" s="26">
        <f t="shared" ref="D292" si="496">J292</f>
        <v>3.5998000000000001</v>
      </c>
      <c r="E292" s="15" t="str">
        <f>"C100057"</f>
        <v>C100057</v>
      </c>
      <c r="F292" s="16" t="str">
        <f>"Cell Phone Charger"</f>
        <v>Cell Phone Charger</v>
      </c>
      <c r="G292" s="17" t="str">
        <f>"EA"</f>
        <v>EA</v>
      </c>
      <c r="H292" s="15"/>
      <c r="I292" s="15">
        <v>5500</v>
      </c>
      <c r="J292" s="25">
        <v>3.5998000000000001</v>
      </c>
      <c r="K292" s="24">
        <f t="shared" ref="K292" si="497">SUBTOTAL(9,K293:K295)</f>
        <v>3599.7999999999997</v>
      </c>
      <c r="N292" s="5"/>
      <c r="O292" s="5"/>
    </row>
    <row r="293" spans="1:15" ht="17.25" x14ac:dyDescent="0.3">
      <c r="A293" s="21" t="s">
        <v>24</v>
      </c>
      <c r="C293" s="5" t="str">
        <f t="shared" ref="C293" si="498">C292</f>
        <v>C100057</v>
      </c>
      <c r="D293" s="26">
        <f t="shared" ref="D293" si="499">D292</f>
        <v>3.5998000000000001</v>
      </c>
      <c r="E293" s="17"/>
      <c r="F293" s="17"/>
      <c r="G293" s="14"/>
      <c r="H293" s="14" t="str">
        <f>"AD-WHSE1"</f>
        <v>AD-WHSE1</v>
      </c>
      <c r="I293" s="19">
        <v>499.99999999999994</v>
      </c>
      <c r="J293" s="14"/>
      <c r="K293" s="28">
        <f t="shared" ref="K293" si="500">I293*D293</f>
        <v>1799.8999999999999</v>
      </c>
      <c r="N293" s="5"/>
      <c r="O293" s="5"/>
    </row>
    <row r="294" spans="1:15" ht="17.25" x14ac:dyDescent="0.3">
      <c r="A294" s="21" t="s">
        <v>24</v>
      </c>
      <c r="C294" s="5" t="str">
        <f t="shared" ref="C294" si="501">C293</f>
        <v>C100057</v>
      </c>
      <c r="D294" s="26">
        <f t="shared" ref="D294" si="502">D293</f>
        <v>3.5998000000000001</v>
      </c>
      <c r="E294" s="17"/>
      <c r="F294" s="17"/>
      <c r="G294" s="14"/>
      <c r="H294" s="14" t="str">
        <f>"AD-WHSE2"</f>
        <v>AD-WHSE2</v>
      </c>
      <c r="I294" s="19">
        <v>499.99999999999994</v>
      </c>
      <c r="J294" s="14"/>
      <c r="K294" s="28">
        <f t="shared" ref="K294" si="503">I294*D294</f>
        <v>1799.8999999999999</v>
      </c>
      <c r="N294" s="5"/>
      <c r="O294" s="5"/>
    </row>
    <row r="295" spans="1:15" x14ac:dyDescent="0.3">
      <c r="A295" s="21" t="s">
        <v>24</v>
      </c>
      <c r="C295" s="5" t="str">
        <f>C293</f>
        <v>C100057</v>
      </c>
      <c r="D295" s="26">
        <f>D293</f>
        <v>3.5998000000000001</v>
      </c>
      <c r="E295" s="14"/>
      <c r="F295" s="14"/>
      <c r="G295" s="14"/>
      <c r="H295" s="14"/>
      <c r="I295" s="14"/>
      <c r="J295" s="14"/>
      <c r="K295" s="23"/>
      <c r="N295" s="5"/>
      <c r="O295" s="5"/>
    </row>
    <row r="296" spans="1:15" x14ac:dyDescent="0.3">
      <c r="A296" s="21" t="s">
        <v>24</v>
      </c>
      <c r="K296" s="13"/>
      <c r="N296" s="5"/>
      <c r="O296" s="5"/>
    </row>
    <row r="297" spans="1:15" ht="17.25" x14ac:dyDescent="0.3">
      <c r="A297" s="21" t="s">
        <v>24</v>
      </c>
      <c r="C297" s="5" t="str">
        <f t="shared" ref="C297" si="504">E297</f>
        <v>C100058</v>
      </c>
      <c r="D297" s="26">
        <f t="shared" ref="D297" si="505">J297</f>
        <v>16.8</v>
      </c>
      <c r="E297" s="15" t="str">
        <f>"C100058"</f>
        <v>C100058</v>
      </c>
      <c r="F297" s="16" t="str">
        <f>"Bluetooth Microphone"</f>
        <v>Bluetooth Microphone</v>
      </c>
      <c r="G297" s="17" t="str">
        <f>"EA"</f>
        <v>EA</v>
      </c>
      <c r="H297" s="15"/>
      <c r="I297" s="15">
        <v>5500</v>
      </c>
      <c r="J297" s="25">
        <v>16.8</v>
      </c>
      <c r="K297" s="24">
        <f t="shared" ref="K297" si="506">SUBTOTAL(9,K298:K300)</f>
        <v>16800</v>
      </c>
      <c r="N297" s="5"/>
      <c r="O297" s="5"/>
    </row>
    <row r="298" spans="1:15" ht="17.25" x14ac:dyDescent="0.3">
      <c r="A298" s="21" t="s">
        <v>24</v>
      </c>
      <c r="C298" s="5" t="str">
        <f t="shared" ref="C298" si="507">C297</f>
        <v>C100058</v>
      </c>
      <c r="D298" s="26">
        <f t="shared" ref="D298" si="508">D297</f>
        <v>16.8</v>
      </c>
      <c r="E298" s="17"/>
      <c r="F298" s="17"/>
      <c r="G298" s="14"/>
      <c r="H298" s="14" t="str">
        <f>"AD-WHSE1"</f>
        <v>AD-WHSE1</v>
      </c>
      <c r="I298" s="19">
        <v>499.99999999999994</v>
      </c>
      <c r="J298" s="14"/>
      <c r="K298" s="28">
        <f t="shared" ref="K298" si="509">I298*D298</f>
        <v>8400</v>
      </c>
      <c r="N298" s="5"/>
      <c r="O298" s="5"/>
    </row>
    <row r="299" spans="1:15" ht="17.25" x14ac:dyDescent="0.3">
      <c r="A299" s="21" t="s">
        <v>24</v>
      </c>
      <c r="C299" s="5" t="str">
        <f t="shared" ref="C299" si="510">C298</f>
        <v>C100058</v>
      </c>
      <c r="D299" s="26">
        <f t="shared" ref="D299" si="511">D298</f>
        <v>16.8</v>
      </c>
      <c r="E299" s="17"/>
      <c r="F299" s="17"/>
      <c r="G299" s="14"/>
      <c r="H299" s="14" t="str">
        <f>"AD-WHSE2"</f>
        <v>AD-WHSE2</v>
      </c>
      <c r="I299" s="19">
        <v>499.99999999999994</v>
      </c>
      <c r="J299" s="14"/>
      <c r="K299" s="28">
        <f t="shared" ref="K299" si="512">I299*D299</f>
        <v>8400</v>
      </c>
      <c r="N299" s="5"/>
      <c r="O299" s="5"/>
    </row>
    <row r="300" spans="1:15" x14ac:dyDescent="0.3">
      <c r="A300" s="21" t="s">
        <v>24</v>
      </c>
      <c r="C300" s="5" t="str">
        <f>C298</f>
        <v>C100058</v>
      </c>
      <c r="D300" s="26">
        <f>D298</f>
        <v>16.8</v>
      </c>
      <c r="E300" s="14"/>
      <c r="F300" s="14"/>
      <c r="G300" s="14"/>
      <c r="H300" s="14"/>
      <c r="I300" s="14"/>
      <c r="J300" s="14"/>
      <c r="K300" s="23"/>
      <c r="N300" s="5"/>
      <c r="O300" s="5"/>
    </row>
    <row r="301" spans="1:15" x14ac:dyDescent="0.3">
      <c r="A301" s="21" t="s">
        <v>24</v>
      </c>
      <c r="K301" s="13"/>
      <c r="N301" s="5"/>
      <c r="O301" s="5"/>
    </row>
    <row r="302" spans="1:15" ht="17.25" x14ac:dyDescent="0.3">
      <c r="A302" s="21" t="s">
        <v>24</v>
      </c>
      <c r="C302" s="5" t="str">
        <f t="shared" ref="C302" si="513">E302</f>
        <v>C100059</v>
      </c>
      <c r="D302" s="26">
        <f t="shared" ref="D302" si="514">J302</f>
        <v>9.2396999999999991</v>
      </c>
      <c r="E302" s="15" t="str">
        <f>"C100059"</f>
        <v>C100059</v>
      </c>
      <c r="F302" s="16" t="str">
        <f>"Wireless Mouse"</f>
        <v>Wireless Mouse</v>
      </c>
      <c r="G302" s="17" t="str">
        <f>"EA"</f>
        <v>EA</v>
      </c>
      <c r="H302" s="15"/>
      <c r="I302" s="15">
        <v>5500</v>
      </c>
      <c r="J302" s="25">
        <v>9.2396999999999991</v>
      </c>
      <c r="K302" s="24">
        <f t="shared" ref="K302" si="515">SUBTOTAL(9,K303:K305)</f>
        <v>9239.6999999999989</v>
      </c>
      <c r="N302" s="5"/>
      <c r="O302" s="5"/>
    </row>
    <row r="303" spans="1:15" ht="17.25" x14ac:dyDescent="0.3">
      <c r="A303" s="21" t="s">
        <v>24</v>
      </c>
      <c r="C303" s="5" t="str">
        <f t="shared" ref="C303" si="516">C302</f>
        <v>C100059</v>
      </c>
      <c r="D303" s="26">
        <f t="shared" ref="D303" si="517">D302</f>
        <v>9.2396999999999991</v>
      </c>
      <c r="E303" s="17"/>
      <c r="F303" s="17"/>
      <c r="G303" s="14"/>
      <c r="H303" s="14" t="str">
        <f>"AD-WHSE1"</f>
        <v>AD-WHSE1</v>
      </c>
      <c r="I303" s="19">
        <v>499.99999999999994</v>
      </c>
      <c r="J303" s="14"/>
      <c r="K303" s="28">
        <f t="shared" ref="K303" si="518">I303*D303</f>
        <v>4619.8499999999995</v>
      </c>
      <c r="N303" s="5"/>
      <c r="O303" s="5"/>
    </row>
    <row r="304" spans="1:15" ht="17.25" x14ac:dyDescent="0.3">
      <c r="A304" s="21" t="s">
        <v>24</v>
      </c>
      <c r="C304" s="5" t="str">
        <f t="shared" ref="C304" si="519">C303</f>
        <v>C100059</v>
      </c>
      <c r="D304" s="26">
        <f t="shared" ref="D304" si="520">D303</f>
        <v>9.2396999999999991</v>
      </c>
      <c r="E304" s="17"/>
      <c r="F304" s="17"/>
      <c r="G304" s="14"/>
      <c r="H304" s="14" t="str">
        <f>"AD-WHSE2"</f>
        <v>AD-WHSE2</v>
      </c>
      <c r="I304" s="19">
        <v>499.99999999999994</v>
      </c>
      <c r="J304" s="14"/>
      <c r="K304" s="28">
        <f t="shared" ref="K304" si="521">I304*D304</f>
        <v>4619.8499999999995</v>
      </c>
      <c r="N304" s="5"/>
      <c r="O304" s="5"/>
    </row>
    <row r="305" spans="1:15" x14ac:dyDescent="0.3">
      <c r="A305" s="21" t="s">
        <v>24</v>
      </c>
      <c r="C305" s="5" t="str">
        <f>C303</f>
        <v>C100059</v>
      </c>
      <c r="D305" s="26">
        <f>D303</f>
        <v>9.2396999999999991</v>
      </c>
      <c r="E305" s="14"/>
      <c r="F305" s="14"/>
      <c r="G305" s="14"/>
      <c r="H305" s="14"/>
      <c r="I305" s="14"/>
      <c r="J305" s="14"/>
      <c r="K305" s="23"/>
      <c r="N305" s="5"/>
      <c r="O305" s="5"/>
    </row>
    <row r="306" spans="1:15" x14ac:dyDescent="0.3">
      <c r="A306" s="21" t="s">
        <v>24</v>
      </c>
      <c r="K306" s="13"/>
      <c r="N306" s="5"/>
      <c r="O306" s="5"/>
    </row>
    <row r="307" spans="1:15" ht="17.25" x14ac:dyDescent="0.3">
      <c r="A307" s="21" t="s">
        <v>24</v>
      </c>
      <c r="C307" s="5" t="str">
        <f t="shared" ref="C307" si="522">E307</f>
        <v>C100060</v>
      </c>
      <c r="D307" s="26">
        <f t="shared" ref="D307" si="523">J307</f>
        <v>5.1795</v>
      </c>
      <c r="E307" s="15" t="str">
        <f>"C100060"</f>
        <v>C100060</v>
      </c>
      <c r="F307" s="16" t="str">
        <f>"Presentation Remote"</f>
        <v>Presentation Remote</v>
      </c>
      <c r="G307" s="17" t="str">
        <f>"EA"</f>
        <v>EA</v>
      </c>
      <c r="H307" s="15"/>
      <c r="I307" s="15">
        <v>5500</v>
      </c>
      <c r="J307" s="25">
        <v>5.1795</v>
      </c>
      <c r="K307" s="24">
        <f t="shared" ref="K307" si="524">SUBTOTAL(9,K308:K310)</f>
        <v>5179.4999999999991</v>
      </c>
      <c r="N307" s="5"/>
      <c r="O307" s="5"/>
    </row>
    <row r="308" spans="1:15" ht="17.25" x14ac:dyDescent="0.3">
      <c r="A308" s="21" t="s">
        <v>24</v>
      </c>
      <c r="C308" s="5" t="str">
        <f t="shared" ref="C308" si="525">C307</f>
        <v>C100060</v>
      </c>
      <c r="D308" s="26">
        <f t="shared" ref="D308" si="526">D307</f>
        <v>5.1795</v>
      </c>
      <c r="E308" s="17"/>
      <c r="F308" s="17"/>
      <c r="G308" s="14"/>
      <c r="H308" s="14" t="str">
        <f>"AD-WHSE1"</f>
        <v>AD-WHSE1</v>
      </c>
      <c r="I308" s="19">
        <v>499.99999999999994</v>
      </c>
      <c r="J308" s="14"/>
      <c r="K308" s="28">
        <f t="shared" ref="K308" si="527">I308*D308</f>
        <v>2589.7499999999995</v>
      </c>
      <c r="N308" s="5"/>
      <c r="O308" s="5"/>
    </row>
    <row r="309" spans="1:15" ht="17.25" x14ac:dyDescent="0.3">
      <c r="A309" s="21" t="s">
        <v>24</v>
      </c>
      <c r="C309" s="5" t="str">
        <f t="shared" ref="C309" si="528">C308</f>
        <v>C100060</v>
      </c>
      <c r="D309" s="26">
        <f t="shared" ref="D309" si="529">D308</f>
        <v>5.1795</v>
      </c>
      <c r="E309" s="17"/>
      <c r="F309" s="17"/>
      <c r="G309" s="14"/>
      <c r="H309" s="14" t="str">
        <f>"AD-WHSE2"</f>
        <v>AD-WHSE2</v>
      </c>
      <c r="I309" s="19">
        <v>499.99999999999994</v>
      </c>
      <c r="J309" s="14"/>
      <c r="K309" s="28">
        <f t="shared" ref="K309" si="530">I309*D309</f>
        <v>2589.7499999999995</v>
      </c>
      <c r="N309" s="5"/>
      <c r="O309" s="5"/>
    </row>
    <row r="310" spans="1:15" x14ac:dyDescent="0.3">
      <c r="A310" s="21" t="s">
        <v>24</v>
      </c>
      <c r="C310" s="5" t="str">
        <f>C308</f>
        <v>C100060</v>
      </c>
      <c r="D310" s="26">
        <f>D308</f>
        <v>5.1795</v>
      </c>
      <c r="E310" s="14"/>
      <c r="F310" s="14"/>
      <c r="G310" s="14"/>
      <c r="H310" s="14"/>
      <c r="I310" s="14"/>
      <c r="J310" s="14"/>
      <c r="K310" s="23"/>
      <c r="N310" s="5"/>
      <c r="O310" s="5"/>
    </row>
    <row r="311" spans="1:15" x14ac:dyDescent="0.3">
      <c r="A311" s="21" t="s">
        <v>24</v>
      </c>
      <c r="K311" s="13"/>
      <c r="N311" s="5"/>
      <c r="O311" s="5"/>
    </row>
    <row r="312" spans="1:15" ht="17.25" x14ac:dyDescent="0.3">
      <c r="A312" s="21" t="s">
        <v>24</v>
      </c>
      <c r="C312" s="5" t="str">
        <f t="shared" ref="C312" si="531">E312</f>
        <v>C100061</v>
      </c>
      <c r="D312" s="26">
        <f t="shared" ref="D312" si="532">J312</f>
        <v>0.69</v>
      </c>
      <c r="E312" s="15" t="str">
        <f>"C100061"</f>
        <v>C100061</v>
      </c>
      <c r="F312" s="16" t="str">
        <f>"Bistro Mug"</f>
        <v>Bistro Mug</v>
      </c>
      <c r="G312" s="17" t="str">
        <f>"EA"</f>
        <v>EA</v>
      </c>
      <c r="H312" s="15"/>
      <c r="I312" s="15">
        <v>9324</v>
      </c>
      <c r="J312" s="25">
        <v>0.69</v>
      </c>
      <c r="K312" s="24">
        <f t="shared" ref="K312" si="533">SUBTOTAL(9,K313:K315)</f>
        <v>816.95999999999992</v>
      </c>
      <c r="N312" s="5"/>
      <c r="O312" s="5"/>
    </row>
    <row r="313" spans="1:15" ht="17.25" x14ac:dyDescent="0.3">
      <c r="A313" s="21" t="s">
        <v>24</v>
      </c>
      <c r="C313" s="5" t="str">
        <f t="shared" ref="C313" si="534">C312</f>
        <v>C100061</v>
      </c>
      <c r="D313" s="26">
        <f t="shared" ref="D313" si="535">D312</f>
        <v>0.69</v>
      </c>
      <c r="E313" s="17"/>
      <c r="F313" s="17"/>
      <c r="G313" s="14"/>
      <c r="H313" s="14" t="str">
        <f>"AD-WHSE1"</f>
        <v>AD-WHSE1</v>
      </c>
      <c r="I313" s="19">
        <v>89</v>
      </c>
      <c r="J313" s="14"/>
      <c r="K313" s="28">
        <f t="shared" ref="K313" si="536">I313*D313</f>
        <v>61.41</v>
      </c>
      <c r="N313" s="5"/>
      <c r="O313" s="5"/>
    </row>
    <row r="314" spans="1:15" ht="17.25" x14ac:dyDescent="0.3">
      <c r="A314" s="21" t="s">
        <v>24</v>
      </c>
      <c r="C314" s="5" t="str">
        <f t="shared" ref="C314" si="537">C313</f>
        <v>C100061</v>
      </c>
      <c r="D314" s="26">
        <f t="shared" ref="D314" si="538">D313</f>
        <v>0.69</v>
      </c>
      <c r="E314" s="17"/>
      <c r="F314" s="17"/>
      <c r="G314" s="14"/>
      <c r="H314" s="14" t="str">
        <f>"AD-WHSE2"</f>
        <v>AD-WHSE2</v>
      </c>
      <c r="I314" s="19">
        <v>1095</v>
      </c>
      <c r="J314" s="14"/>
      <c r="K314" s="28">
        <f t="shared" ref="K314" si="539">I314*D314</f>
        <v>755.55</v>
      </c>
      <c r="N314" s="5"/>
      <c r="O314" s="5"/>
    </row>
    <row r="315" spans="1:15" x14ac:dyDescent="0.3">
      <c r="A315" s="21" t="s">
        <v>24</v>
      </c>
      <c r="C315" s="5" t="str">
        <f>C313</f>
        <v>C100061</v>
      </c>
      <c r="D315" s="26">
        <f>D313</f>
        <v>0.69</v>
      </c>
      <c r="E315" s="14"/>
      <c r="F315" s="14"/>
      <c r="G315" s="14"/>
      <c r="H315" s="14"/>
      <c r="I315" s="14"/>
      <c r="J315" s="14"/>
      <c r="K315" s="23"/>
      <c r="N315" s="5"/>
      <c r="O315" s="5"/>
    </row>
    <row r="316" spans="1:15" x14ac:dyDescent="0.3">
      <c r="A316" s="21" t="s">
        <v>24</v>
      </c>
      <c r="K316" s="13"/>
      <c r="N316" s="5"/>
      <c r="O316" s="5"/>
    </row>
    <row r="317" spans="1:15" ht="17.25" x14ac:dyDescent="0.3">
      <c r="A317" s="21" t="s">
        <v>24</v>
      </c>
      <c r="C317" s="5" t="str">
        <f t="shared" ref="C317" si="540">E317</f>
        <v>C100062</v>
      </c>
      <c r="D317" s="26">
        <f t="shared" ref="D317" si="541">J317</f>
        <v>0.68</v>
      </c>
      <c r="E317" s="15" t="str">
        <f>"C100062"</f>
        <v>C100062</v>
      </c>
      <c r="F317" s="16" t="str">
        <f>"Tall Matte Finish Mug"</f>
        <v>Tall Matte Finish Mug</v>
      </c>
      <c r="G317" s="17" t="str">
        <f>"EA"</f>
        <v>EA</v>
      </c>
      <c r="H317" s="15"/>
      <c r="I317" s="15">
        <v>6010</v>
      </c>
      <c r="J317" s="25">
        <v>0.68</v>
      </c>
      <c r="K317" s="24">
        <f t="shared" ref="K317" si="542">SUBTOTAL(9,K318:K320)</f>
        <v>9.5200000000000014</v>
      </c>
      <c r="N317" s="5"/>
      <c r="O317" s="5"/>
    </row>
    <row r="318" spans="1:15" ht="17.25" x14ac:dyDescent="0.3">
      <c r="A318" s="21" t="s">
        <v>24</v>
      </c>
      <c r="C318" s="5" t="str">
        <f t="shared" ref="C318" si="543">C317</f>
        <v>C100062</v>
      </c>
      <c r="D318" s="26">
        <f t="shared" ref="D318" si="544">D317</f>
        <v>0.68</v>
      </c>
      <c r="E318" s="17"/>
      <c r="F318" s="17"/>
      <c r="G318" s="14"/>
      <c r="H318" s="14" t="str">
        <f>"AD-WHSE1"</f>
        <v>AD-WHSE1</v>
      </c>
      <c r="I318" s="19">
        <v>10</v>
      </c>
      <c r="J318" s="14"/>
      <c r="K318" s="28">
        <f t="shared" ref="K318" si="545">I318*D318</f>
        <v>6.8000000000000007</v>
      </c>
      <c r="N318" s="5"/>
      <c r="O318" s="5"/>
    </row>
    <row r="319" spans="1:15" ht="17.25" x14ac:dyDescent="0.3">
      <c r="A319" s="21" t="s">
        <v>24</v>
      </c>
      <c r="C319" s="5" t="str">
        <f t="shared" ref="C319" si="546">C318</f>
        <v>C100062</v>
      </c>
      <c r="D319" s="26">
        <f t="shared" ref="D319" si="547">D318</f>
        <v>0.68</v>
      </c>
      <c r="E319" s="17"/>
      <c r="F319" s="17"/>
      <c r="G319" s="14"/>
      <c r="H319" s="14" t="str">
        <f>"AD-WHSE2"</f>
        <v>AD-WHSE2</v>
      </c>
      <c r="I319" s="19">
        <v>4</v>
      </c>
      <c r="J319" s="14"/>
      <c r="K319" s="28">
        <f t="shared" ref="K319" si="548">I319*D319</f>
        <v>2.72</v>
      </c>
      <c r="N319" s="5"/>
      <c r="O319" s="5"/>
    </row>
    <row r="320" spans="1:15" x14ac:dyDescent="0.3">
      <c r="A320" s="21" t="s">
        <v>24</v>
      </c>
      <c r="C320" s="5" t="str">
        <f>C318</f>
        <v>C100062</v>
      </c>
      <c r="D320" s="26">
        <f>D318</f>
        <v>0.68</v>
      </c>
      <c r="E320" s="14"/>
      <c r="F320" s="14"/>
      <c r="G320" s="14"/>
      <c r="H320" s="14"/>
      <c r="I320" s="14"/>
      <c r="J320" s="14"/>
      <c r="K320" s="23"/>
      <c r="N320" s="5"/>
      <c r="O320" s="5"/>
    </row>
    <row r="321" spans="1:15" x14ac:dyDescent="0.3">
      <c r="A321" s="21" t="s">
        <v>24</v>
      </c>
      <c r="K321" s="13"/>
      <c r="N321" s="5"/>
      <c r="O321" s="5"/>
    </row>
    <row r="322" spans="1:15" ht="17.25" x14ac:dyDescent="0.3">
      <c r="A322" s="21" t="s">
        <v>24</v>
      </c>
      <c r="C322" s="5" t="str">
        <f t="shared" ref="C322" si="549">E322</f>
        <v>C100063</v>
      </c>
      <c r="D322" s="26">
        <f t="shared" ref="D322" si="550">J322</f>
        <v>0.93</v>
      </c>
      <c r="E322" s="15" t="str">
        <f>"C100063"</f>
        <v>C100063</v>
      </c>
      <c r="F322" s="16" t="str">
        <f>"Soup Mug"</f>
        <v>Soup Mug</v>
      </c>
      <c r="G322" s="17" t="str">
        <f>"EA"</f>
        <v>EA</v>
      </c>
      <c r="H322" s="15"/>
      <c r="I322" s="15">
        <v>8841</v>
      </c>
      <c r="J322" s="25">
        <v>0.93</v>
      </c>
      <c r="K322" s="24">
        <f t="shared" ref="K322" si="551">SUBTOTAL(9,K323:K325)</f>
        <v>140.43000000000004</v>
      </c>
      <c r="N322" s="5"/>
      <c r="O322" s="5"/>
    </row>
    <row r="323" spans="1:15" ht="17.25" x14ac:dyDescent="0.3">
      <c r="A323" s="21" t="s">
        <v>24</v>
      </c>
      <c r="C323" s="5" t="str">
        <f t="shared" ref="C323" si="552">C322</f>
        <v>C100063</v>
      </c>
      <c r="D323" s="26">
        <f t="shared" ref="D323" si="553">D322</f>
        <v>0.93</v>
      </c>
      <c r="E323" s="17"/>
      <c r="F323" s="17"/>
      <c r="G323" s="14"/>
      <c r="H323" s="14" t="str">
        <f>"AD-WHSE1"</f>
        <v>AD-WHSE1</v>
      </c>
      <c r="I323" s="19">
        <v>56</v>
      </c>
      <c r="J323" s="14"/>
      <c r="K323" s="28">
        <f t="shared" ref="K323" si="554">I323*D323</f>
        <v>52.080000000000005</v>
      </c>
      <c r="N323" s="5"/>
      <c r="O323" s="5"/>
    </row>
    <row r="324" spans="1:15" ht="17.25" x14ac:dyDescent="0.3">
      <c r="A324" s="21" t="s">
        <v>24</v>
      </c>
      <c r="C324" s="5" t="str">
        <f t="shared" ref="C324" si="555">C323</f>
        <v>C100063</v>
      </c>
      <c r="D324" s="26">
        <f t="shared" ref="D324" si="556">D323</f>
        <v>0.93</v>
      </c>
      <c r="E324" s="17"/>
      <c r="F324" s="17"/>
      <c r="G324" s="14"/>
      <c r="H324" s="14" t="str">
        <f>"AD-WHSE2"</f>
        <v>AD-WHSE2</v>
      </c>
      <c r="I324" s="19">
        <v>95.000000000000014</v>
      </c>
      <c r="J324" s="14"/>
      <c r="K324" s="28">
        <f t="shared" ref="K324" si="557">I324*D324</f>
        <v>88.350000000000023</v>
      </c>
      <c r="N324" s="5"/>
      <c r="O324" s="5"/>
    </row>
    <row r="325" spans="1:15" x14ac:dyDescent="0.3">
      <c r="A325" s="21" t="s">
        <v>24</v>
      </c>
      <c r="C325" s="5" t="str">
        <f>C323</f>
        <v>C100063</v>
      </c>
      <c r="D325" s="26">
        <f>D323</f>
        <v>0.93</v>
      </c>
      <c r="E325" s="14"/>
      <c r="F325" s="14"/>
      <c r="G325" s="14"/>
      <c r="H325" s="14"/>
      <c r="I325" s="14"/>
      <c r="J325" s="14"/>
      <c r="K325" s="23"/>
      <c r="N325" s="5"/>
      <c r="O325" s="5"/>
    </row>
    <row r="326" spans="1:15" x14ac:dyDescent="0.3">
      <c r="A326" s="21" t="s">
        <v>24</v>
      </c>
      <c r="K326" s="13"/>
      <c r="N326" s="5"/>
      <c r="O326" s="5"/>
    </row>
    <row r="327" spans="1:15" ht="17.25" x14ac:dyDescent="0.3">
      <c r="A327" s="21" t="s">
        <v>24</v>
      </c>
      <c r="C327" s="5" t="str">
        <f t="shared" ref="C327" si="558">E327</f>
        <v>C100064</v>
      </c>
      <c r="D327" s="26">
        <f t="shared" ref="D327" si="559">J327</f>
        <v>2.9996</v>
      </c>
      <c r="E327" s="15" t="str">
        <f>"C100064"</f>
        <v>C100064</v>
      </c>
      <c r="F327" s="16" t="str">
        <f>"Contrast Tumbler"</f>
        <v>Contrast Tumbler</v>
      </c>
      <c r="G327" s="17" t="str">
        <f>"EA"</f>
        <v>EA</v>
      </c>
      <c r="H327" s="15"/>
      <c r="I327" s="15">
        <v>11000</v>
      </c>
      <c r="J327" s="25">
        <v>2.9996</v>
      </c>
      <c r="K327" s="24">
        <f t="shared" ref="K327" si="560">SUBTOTAL(9,K328:K330)</f>
        <v>5999.2</v>
      </c>
      <c r="N327" s="5"/>
      <c r="O327" s="5"/>
    </row>
    <row r="328" spans="1:15" ht="17.25" x14ac:dyDescent="0.3">
      <c r="A328" s="21" t="s">
        <v>24</v>
      </c>
      <c r="C328" s="5" t="str">
        <f t="shared" ref="C328" si="561">C327</f>
        <v>C100064</v>
      </c>
      <c r="D328" s="26">
        <f t="shared" ref="D328" si="562">D327</f>
        <v>2.9996</v>
      </c>
      <c r="E328" s="17"/>
      <c r="F328" s="17"/>
      <c r="G328" s="14"/>
      <c r="H328" s="14" t="str">
        <f>"AD-WHSE1"</f>
        <v>AD-WHSE1</v>
      </c>
      <c r="I328" s="19">
        <v>999.99999999999989</v>
      </c>
      <c r="J328" s="14"/>
      <c r="K328" s="28">
        <f t="shared" ref="K328" si="563">I328*D328</f>
        <v>2999.6</v>
      </c>
      <c r="N328" s="5"/>
      <c r="O328" s="5"/>
    </row>
    <row r="329" spans="1:15" ht="17.25" x14ac:dyDescent="0.3">
      <c r="A329" s="21" t="s">
        <v>24</v>
      </c>
      <c r="C329" s="5" t="str">
        <f t="shared" ref="C329" si="564">C328</f>
        <v>C100064</v>
      </c>
      <c r="D329" s="26">
        <f t="shared" ref="D329" si="565">D328</f>
        <v>2.9996</v>
      </c>
      <c r="E329" s="17"/>
      <c r="F329" s="17"/>
      <c r="G329" s="14"/>
      <c r="H329" s="14" t="str">
        <f>"AD-WHSE2"</f>
        <v>AD-WHSE2</v>
      </c>
      <c r="I329" s="19">
        <v>999.99999999999989</v>
      </c>
      <c r="J329" s="14"/>
      <c r="K329" s="28">
        <f t="shared" ref="K329" si="566">I329*D329</f>
        <v>2999.6</v>
      </c>
      <c r="N329" s="5"/>
      <c r="O329" s="5"/>
    </row>
    <row r="330" spans="1:15" x14ac:dyDescent="0.3">
      <c r="A330" s="21" t="s">
        <v>24</v>
      </c>
      <c r="C330" s="5" t="str">
        <f>C328</f>
        <v>C100064</v>
      </c>
      <c r="D330" s="26">
        <f>D328</f>
        <v>2.9996</v>
      </c>
      <c r="E330" s="14"/>
      <c r="F330" s="14"/>
      <c r="G330" s="14"/>
      <c r="H330" s="14"/>
      <c r="I330" s="14"/>
      <c r="J330" s="14"/>
      <c r="K330" s="23"/>
      <c r="N330" s="5"/>
      <c r="O330" s="5"/>
    </row>
    <row r="331" spans="1:15" x14ac:dyDescent="0.3">
      <c r="A331" s="21" t="s">
        <v>24</v>
      </c>
      <c r="K331" s="13"/>
      <c r="N331" s="5"/>
      <c r="O331" s="5"/>
    </row>
    <row r="332" spans="1:15" ht="17.25" x14ac:dyDescent="0.3">
      <c r="A332" s="21" t="s">
        <v>24</v>
      </c>
      <c r="C332" s="5" t="str">
        <f t="shared" ref="C332" si="567">E332</f>
        <v>C100065</v>
      </c>
      <c r="D332" s="26">
        <f t="shared" ref="D332" si="568">J332</f>
        <v>4.0495999999999999</v>
      </c>
      <c r="E332" s="15" t="str">
        <f>"C100065"</f>
        <v>C100065</v>
      </c>
      <c r="F332" s="16" t="str">
        <f>"Maui Tumbler"</f>
        <v>Maui Tumbler</v>
      </c>
      <c r="G332" s="17" t="str">
        <f>"EA"</f>
        <v>EA</v>
      </c>
      <c r="H332" s="15"/>
      <c r="I332" s="15">
        <v>11000</v>
      </c>
      <c r="J332" s="25">
        <v>4.0495999999999999</v>
      </c>
      <c r="K332" s="24">
        <f t="shared" ref="K332" si="569">SUBTOTAL(9,K333:K335)</f>
        <v>8099.1999999999989</v>
      </c>
      <c r="N332" s="5"/>
      <c r="O332" s="5"/>
    </row>
    <row r="333" spans="1:15" ht="17.25" x14ac:dyDescent="0.3">
      <c r="A333" s="21" t="s">
        <v>24</v>
      </c>
      <c r="C333" s="5" t="str">
        <f t="shared" ref="C333" si="570">C332</f>
        <v>C100065</v>
      </c>
      <c r="D333" s="26">
        <f t="shared" ref="D333" si="571">D332</f>
        <v>4.0495999999999999</v>
      </c>
      <c r="E333" s="17"/>
      <c r="F333" s="17"/>
      <c r="G333" s="14"/>
      <c r="H333" s="14" t="str">
        <f>"AD-WHSE1"</f>
        <v>AD-WHSE1</v>
      </c>
      <c r="I333" s="19">
        <v>999.99999999999989</v>
      </c>
      <c r="J333" s="14"/>
      <c r="K333" s="28">
        <f t="shared" ref="K333" si="572">I333*D333</f>
        <v>4049.5999999999995</v>
      </c>
      <c r="N333" s="5"/>
      <c r="O333" s="5"/>
    </row>
    <row r="334" spans="1:15" ht="17.25" x14ac:dyDescent="0.3">
      <c r="A334" s="21" t="s">
        <v>24</v>
      </c>
      <c r="C334" s="5" t="str">
        <f t="shared" ref="C334" si="573">C333</f>
        <v>C100065</v>
      </c>
      <c r="D334" s="26">
        <f t="shared" ref="D334" si="574">D333</f>
        <v>4.0495999999999999</v>
      </c>
      <c r="E334" s="17"/>
      <c r="F334" s="17"/>
      <c r="G334" s="14"/>
      <c r="H334" s="14" t="str">
        <f>"AD-WHSE2"</f>
        <v>AD-WHSE2</v>
      </c>
      <c r="I334" s="19">
        <v>999.99999999999989</v>
      </c>
      <c r="J334" s="14"/>
      <c r="K334" s="28">
        <f t="shared" ref="K334" si="575">I334*D334</f>
        <v>4049.5999999999995</v>
      </c>
      <c r="N334" s="5"/>
      <c r="O334" s="5"/>
    </row>
    <row r="335" spans="1:15" x14ac:dyDescent="0.3">
      <c r="A335" s="21" t="s">
        <v>24</v>
      </c>
      <c r="C335" s="5" t="str">
        <f>C333</f>
        <v>C100065</v>
      </c>
      <c r="D335" s="26">
        <f>D333</f>
        <v>4.0495999999999999</v>
      </c>
      <c r="E335" s="14"/>
      <c r="F335" s="14"/>
      <c r="G335" s="14"/>
      <c r="H335" s="14"/>
      <c r="I335" s="14"/>
      <c r="J335" s="14"/>
      <c r="K335" s="23"/>
      <c r="N335" s="5"/>
      <c r="O335" s="5"/>
    </row>
    <row r="336" spans="1:15" x14ac:dyDescent="0.3">
      <c r="A336" s="21" t="s">
        <v>24</v>
      </c>
      <c r="K336" s="13"/>
      <c r="N336" s="5"/>
      <c r="O336" s="5"/>
    </row>
    <row r="337" spans="1:15" ht="17.25" x14ac:dyDescent="0.3">
      <c r="A337" s="21" t="s">
        <v>24</v>
      </c>
      <c r="C337" s="5" t="str">
        <f t="shared" ref="C337" si="576">E337</f>
        <v>C100066</v>
      </c>
      <c r="D337" s="26">
        <f t="shared" ref="D337" si="577">J337</f>
        <v>1.65</v>
      </c>
      <c r="E337" s="15" t="str">
        <f>"C100066"</f>
        <v>C100066</v>
      </c>
      <c r="F337" s="16" t="str">
        <f>"Fashion Travel Mug"</f>
        <v>Fashion Travel Mug</v>
      </c>
      <c r="G337" s="17" t="str">
        <f>"EA"</f>
        <v>EA</v>
      </c>
      <c r="H337" s="15"/>
      <c r="I337" s="15">
        <v>8064.9999999999991</v>
      </c>
      <c r="J337" s="25">
        <v>1.65</v>
      </c>
      <c r="K337" s="24">
        <f t="shared" ref="K337" si="578">SUBTOTAL(9,K338:K340)</f>
        <v>79.2</v>
      </c>
      <c r="N337" s="5"/>
      <c r="O337" s="5"/>
    </row>
    <row r="338" spans="1:15" ht="17.25" x14ac:dyDescent="0.3">
      <c r="A338" s="21" t="s">
        <v>24</v>
      </c>
      <c r="C338" s="5" t="str">
        <f t="shared" ref="C338" si="579">C337</f>
        <v>C100066</v>
      </c>
      <c r="D338" s="26">
        <f t="shared" ref="D338" si="580">D337</f>
        <v>1.65</v>
      </c>
      <c r="E338" s="17"/>
      <c r="F338" s="17"/>
      <c r="G338" s="14"/>
      <c r="H338" s="14" t="str">
        <f>"AD-WHSE1"</f>
        <v>AD-WHSE1</v>
      </c>
      <c r="I338" s="19">
        <v>13</v>
      </c>
      <c r="J338" s="14"/>
      <c r="K338" s="28">
        <f t="shared" ref="K338" si="581">I338*D338</f>
        <v>21.45</v>
      </c>
      <c r="N338" s="5"/>
      <c r="O338" s="5"/>
    </row>
    <row r="339" spans="1:15" ht="17.25" x14ac:dyDescent="0.3">
      <c r="A339" s="21" t="s">
        <v>24</v>
      </c>
      <c r="C339" s="5" t="str">
        <f t="shared" ref="C339" si="582">C338</f>
        <v>C100066</v>
      </c>
      <c r="D339" s="26">
        <f t="shared" ref="D339" si="583">D338</f>
        <v>1.65</v>
      </c>
      <c r="E339" s="17"/>
      <c r="F339" s="17"/>
      <c r="G339" s="14"/>
      <c r="H339" s="14" t="str">
        <f>"AD-WHSE2"</f>
        <v>AD-WHSE2</v>
      </c>
      <c r="I339" s="19">
        <v>35</v>
      </c>
      <c r="J339" s="14"/>
      <c r="K339" s="28">
        <f t="shared" ref="K339" si="584">I339*D339</f>
        <v>57.75</v>
      </c>
      <c r="N339" s="5"/>
      <c r="O339" s="5"/>
    </row>
    <row r="340" spans="1:15" x14ac:dyDescent="0.3">
      <c r="A340" s="21" t="s">
        <v>24</v>
      </c>
      <c r="C340" s="5" t="str">
        <f>C338</f>
        <v>C100066</v>
      </c>
      <c r="D340" s="26">
        <f>D338</f>
        <v>1.65</v>
      </c>
      <c r="E340" s="14"/>
      <c r="F340" s="14"/>
      <c r="G340" s="14"/>
      <c r="H340" s="14"/>
      <c r="I340" s="14"/>
      <c r="J340" s="14"/>
      <c r="K340" s="23"/>
      <c r="N340" s="5"/>
      <c r="O340" s="5"/>
    </row>
    <row r="341" spans="1:15" x14ac:dyDescent="0.3">
      <c r="A341" s="21" t="s">
        <v>24</v>
      </c>
      <c r="K341" s="13"/>
      <c r="N341" s="5"/>
      <c r="O341" s="5"/>
    </row>
    <row r="342" spans="1:15" ht="17.25" x14ac:dyDescent="0.3">
      <c r="A342" s="21" t="s">
        <v>24</v>
      </c>
      <c r="C342" s="5" t="str">
        <f t="shared" ref="C342" si="585">E342</f>
        <v>C100067</v>
      </c>
      <c r="D342" s="26">
        <f t="shared" ref="D342" si="586">J342</f>
        <v>2.56</v>
      </c>
      <c r="E342" s="15" t="str">
        <f>"C100067"</f>
        <v>C100067</v>
      </c>
      <c r="F342" s="16" t="str">
        <f>"Stainless Thermos"</f>
        <v>Stainless Thermos</v>
      </c>
      <c r="G342" s="17" t="str">
        <f>"EA"</f>
        <v>EA</v>
      </c>
      <c r="H342" s="15"/>
      <c r="I342" s="15">
        <v>6977</v>
      </c>
      <c r="J342" s="25">
        <v>2.56</v>
      </c>
      <c r="K342" s="24">
        <f t="shared" ref="K342" si="587">SUBTOTAL(9,K343:K345)</f>
        <v>76.8</v>
      </c>
      <c r="N342" s="5"/>
      <c r="O342" s="5"/>
    </row>
    <row r="343" spans="1:15" ht="17.25" x14ac:dyDescent="0.3">
      <c r="A343" s="21" t="s">
        <v>24</v>
      </c>
      <c r="C343" s="5" t="str">
        <f t="shared" ref="C343" si="588">C342</f>
        <v>C100067</v>
      </c>
      <c r="D343" s="26">
        <f t="shared" ref="D343" si="589">D342</f>
        <v>2.56</v>
      </c>
      <c r="E343" s="17"/>
      <c r="F343" s="17"/>
      <c r="G343" s="14"/>
      <c r="H343" s="14" t="str">
        <f>"AD-WHSE1"</f>
        <v>AD-WHSE1</v>
      </c>
      <c r="I343" s="19">
        <v>6</v>
      </c>
      <c r="J343" s="14"/>
      <c r="K343" s="28">
        <f t="shared" ref="K343" si="590">I343*D343</f>
        <v>15.36</v>
      </c>
      <c r="N343" s="5"/>
      <c r="O343" s="5"/>
    </row>
    <row r="344" spans="1:15" ht="17.25" x14ac:dyDescent="0.3">
      <c r="A344" s="21" t="s">
        <v>24</v>
      </c>
      <c r="C344" s="5" t="str">
        <f t="shared" ref="C344" si="591">C343</f>
        <v>C100067</v>
      </c>
      <c r="D344" s="26">
        <f t="shared" ref="D344" si="592">D343</f>
        <v>2.56</v>
      </c>
      <c r="E344" s="17"/>
      <c r="F344" s="17"/>
      <c r="G344" s="14"/>
      <c r="H344" s="14" t="str">
        <f>"AD-WHSE2"</f>
        <v>AD-WHSE2</v>
      </c>
      <c r="I344" s="19">
        <v>24</v>
      </c>
      <c r="J344" s="14"/>
      <c r="K344" s="28">
        <f t="shared" ref="K344" si="593">I344*D344</f>
        <v>61.44</v>
      </c>
      <c r="N344" s="5"/>
      <c r="O344" s="5"/>
    </row>
    <row r="345" spans="1:15" x14ac:dyDescent="0.3">
      <c r="A345" s="21" t="s">
        <v>24</v>
      </c>
      <c r="C345" s="5" t="str">
        <f>C343</f>
        <v>C100067</v>
      </c>
      <c r="D345" s="26">
        <f>D343</f>
        <v>2.56</v>
      </c>
      <c r="E345" s="14"/>
      <c r="F345" s="14"/>
      <c r="G345" s="14"/>
      <c r="H345" s="14"/>
      <c r="I345" s="14"/>
      <c r="J345" s="14"/>
      <c r="K345" s="23"/>
      <c r="N345" s="5"/>
      <c r="O345" s="5"/>
    </row>
    <row r="346" spans="1:15" x14ac:dyDescent="0.3">
      <c r="A346" s="21" t="s">
        <v>24</v>
      </c>
      <c r="K346" s="13"/>
      <c r="N346" s="5"/>
      <c r="O346" s="5"/>
    </row>
    <row r="347" spans="1:15" ht="17.25" x14ac:dyDescent="0.3">
      <c r="A347" s="21" t="s">
        <v>24</v>
      </c>
      <c r="C347" s="5" t="str">
        <f t="shared" ref="C347" si="594">E347</f>
        <v>E100001</v>
      </c>
      <c r="D347" s="26">
        <f t="shared" ref="D347" si="595">J347</f>
        <v>0.87</v>
      </c>
      <c r="E347" s="15" t="str">
        <f>"E100001"</f>
        <v>E100001</v>
      </c>
      <c r="F347" s="16" t="str">
        <f>"Sport Bag"</f>
        <v>Sport Bag</v>
      </c>
      <c r="G347" s="17" t="str">
        <f>"EA"</f>
        <v>EA</v>
      </c>
      <c r="H347" s="15"/>
      <c r="I347" s="15">
        <v>17247</v>
      </c>
      <c r="J347" s="25">
        <v>0.87</v>
      </c>
      <c r="K347" s="24">
        <f t="shared" ref="K347" si="596">SUBTOTAL(9,K348:K350)</f>
        <v>3884.55</v>
      </c>
      <c r="N347" s="5"/>
      <c r="O347" s="5"/>
    </row>
    <row r="348" spans="1:15" ht="17.25" x14ac:dyDescent="0.3">
      <c r="A348" s="21" t="s">
        <v>24</v>
      </c>
      <c r="C348" s="5" t="str">
        <f t="shared" ref="C348" si="597">C347</f>
        <v>E100001</v>
      </c>
      <c r="D348" s="26">
        <f t="shared" ref="D348" si="598">D347</f>
        <v>0.87</v>
      </c>
      <c r="E348" s="17"/>
      <c r="F348" s="17"/>
      <c r="G348" s="14"/>
      <c r="H348" s="14" t="str">
        <f>"AD-WHSE1"</f>
        <v>AD-WHSE1</v>
      </c>
      <c r="I348" s="19">
        <v>1219</v>
      </c>
      <c r="J348" s="14"/>
      <c r="K348" s="28">
        <f t="shared" ref="K348" si="599">I348*D348</f>
        <v>1060.53</v>
      </c>
      <c r="N348" s="5"/>
      <c r="O348" s="5"/>
    </row>
    <row r="349" spans="1:15" ht="17.25" x14ac:dyDescent="0.3">
      <c r="A349" s="21" t="s">
        <v>24</v>
      </c>
      <c r="C349" s="5" t="str">
        <f t="shared" ref="C349" si="600">C348</f>
        <v>E100001</v>
      </c>
      <c r="D349" s="26">
        <f t="shared" ref="D349" si="601">D348</f>
        <v>0.87</v>
      </c>
      <c r="E349" s="17"/>
      <c r="F349" s="17"/>
      <c r="G349" s="14"/>
      <c r="H349" s="14" t="str">
        <f>"AD-WHSE2"</f>
        <v>AD-WHSE2</v>
      </c>
      <c r="I349" s="19">
        <v>3246</v>
      </c>
      <c r="J349" s="14"/>
      <c r="K349" s="28">
        <f t="shared" ref="K349" si="602">I349*D349</f>
        <v>2824.02</v>
      </c>
      <c r="N349" s="5"/>
      <c r="O349" s="5"/>
    </row>
    <row r="350" spans="1:15" x14ac:dyDescent="0.3">
      <c r="A350" s="21" t="s">
        <v>24</v>
      </c>
      <c r="C350" s="5" t="str">
        <f>C348</f>
        <v>E100001</v>
      </c>
      <c r="D350" s="26">
        <f>D348</f>
        <v>0.87</v>
      </c>
      <c r="E350" s="14"/>
      <c r="F350" s="14"/>
      <c r="G350" s="14"/>
      <c r="H350" s="14"/>
      <c r="I350" s="14"/>
      <c r="J350" s="14"/>
      <c r="K350" s="23"/>
      <c r="N350" s="5"/>
      <c r="O350" s="5"/>
    </row>
    <row r="351" spans="1:15" x14ac:dyDescent="0.3">
      <c r="A351" s="21" t="s">
        <v>24</v>
      </c>
      <c r="K351" s="13"/>
      <c r="N351" s="5"/>
      <c r="O351" s="5"/>
    </row>
    <row r="352" spans="1:15" ht="17.25" x14ac:dyDescent="0.3">
      <c r="A352" s="21" t="s">
        <v>24</v>
      </c>
      <c r="C352" s="5" t="str">
        <f t="shared" ref="C352" si="603">E352</f>
        <v>E100002</v>
      </c>
      <c r="D352" s="26">
        <f t="shared" ref="D352" si="604">J352</f>
        <v>0.64</v>
      </c>
      <c r="E352" s="15" t="str">
        <f>"E100002"</f>
        <v>E100002</v>
      </c>
      <c r="F352" s="16" t="str">
        <f>"Cotton Classic Tote"</f>
        <v>Cotton Classic Tote</v>
      </c>
      <c r="G352" s="17" t="str">
        <f>"EA"</f>
        <v>EA</v>
      </c>
      <c r="H352" s="15"/>
      <c r="I352" s="15">
        <v>7972</v>
      </c>
      <c r="J352" s="25">
        <v>0.64</v>
      </c>
      <c r="K352" s="24">
        <f t="shared" ref="K352" si="605">SUBTOTAL(9,K353:K355)</f>
        <v>1072</v>
      </c>
      <c r="N352" s="5"/>
      <c r="O352" s="5"/>
    </row>
    <row r="353" spans="1:15" ht="17.25" x14ac:dyDescent="0.3">
      <c r="A353" s="21" t="s">
        <v>24</v>
      </c>
      <c r="C353" s="5" t="str">
        <f t="shared" ref="C353" si="606">C352</f>
        <v>E100002</v>
      </c>
      <c r="D353" s="26">
        <f t="shared" ref="D353" si="607">D352</f>
        <v>0.64</v>
      </c>
      <c r="E353" s="17"/>
      <c r="F353" s="17"/>
      <c r="G353" s="14"/>
      <c r="H353" s="14" t="str">
        <f>"AD-WHSE1"</f>
        <v>AD-WHSE1</v>
      </c>
      <c r="I353" s="19">
        <v>433</v>
      </c>
      <c r="J353" s="14"/>
      <c r="K353" s="28">
        <f t="shared" ref="K353" si="608">I353*D353</f>
        <v>277.12</v>
      </c>
      <c r="N353" s="5"/>
      <c r="O353" s="5"/>
    </row>
    <row r="354" spans="1:15" ht="17.25" x14ac:dyDescent="0.3">
      <c r="A354" s="21" t="s">
        <v>24</v>
      </c>
      <c r="C354" s="5" t="str">
        <f t="shared" ref="C354" si="609">C353</f>
        <v>E100002</v>
      </c>
      <c r="D354" s="26">
        <f t="shared" ref="D354" si="610">D353</f>
        <v>0.64</v>
      </c>
      <c r="E354" s="17"/>
      <c r="F354" s="17"/>
      <c r="G354" s="14"/>
      <c r="H354" s="14" t="str">
        <f>"AD-WHSE2"</f>
        <v>AD-WHSE2</v>
      </c>
      <c r="I354" s="19">
        <v>1242</v>
      </c>
      <c r="J354" s="14"/>
      <c r="K354" s="28">
        <f t="shared" ref="K354" si="611">I354*D354</f>
        <v>794.88</v>
      </c>
      <c r="N354" s="5"/>
      <c r="O354" s="5"/>
    </row>
    <row r="355" spans="1:15" x14ac:dyDescent="0.3">
      <c r="A355" s="21" t="s">
        <v>24</v>
      </c>
      <c r="C355" s="5" t="str">
        <f>C353</f>
        <v>E100002</v>
      </c>
      <c r="D355" s="26">
        <f>D353</f>
        <v>0.64</v>
      </c>
      <c r="E355" s="14"/>
      <c r="F355" s="14"/>
      <c r="G355" s="14"/>
      <c r="H355" s="14"/>
      <c r="I355" s="14"/>
      <c r="J355" s="14"/>
      <c r="K355" s="23"/>
      <c r="N355" s="5"/>
      <c r="O355" s="5"/>
    </row>
    <row r="356" spans="1:15" x14ac:dyDescent="0.3">
      <c r="A356" s="21" t="s">
        <v>24</v>
      </c>
      <c r="K356" s="13"/>
      <c r="N356" s="5"/>
      <c r="O356" s="5"/>
    </row>
    <row r="357" spans="1:15" ht="17.25" x14ac:dyDescent="0.3">
      <c r="A357" s="21" t="s">
        <v>24</v>
      </c>
      <c r="C357" s="5" t="str">
        <f t="shared" ref="C357" si="612">E357</f>
        <v>E100003</v>
      </c>
      <c r="D357" s="26">
        <f t="shared" ref="D357" si="613">J357</f>
        <v>1.7</v>
      </c>
      <c r="E357" s="15" t="str">
        <f>"E100003"</f>
        <v>E100003</v>
      </c>
      <c r="F357" s="16" t="str">
        <f>"Recycled Tote"</f>
        <v>Recycled Tote</v>
      </c>
      <c r="G357" s="17" t="str">
        <f>"EA"</f>
        <v>EA</v>
      </c>
      <c r="H357" s="15"/>
      <c r="I357" s="15">
        <v>8233</v>
      </c>
      <c r="J357" s="25">
        <v>1.7</v>
      </c>
      <c r="K357" s="24">
        <f t="shared" ref="K357" si="614">SUBTOTAL(9,K358:K360)</f>
        <v>2157.2999999999997</v>
      </c>
      <c r="N357" s="5"/>
      <c r="O357" s="5"/>
    </row>
    <row r="358" spans="1:15" ht="17.25" x14ac:dyDescent="0.3">
      <c r="A358" s="21" t="s">
        <v>24</v>
      </c>
      <c r="C358" s="5" t="str">
        <f t="shared" ref="C358" si="615">C357</f>
        <v>E100003</v>
      </c>
      <c r="D358" s="26">
        <f t="shared" ref="D358" si="616">D357</f>
        <v>1.7</v>
      </c>
      <c r="E358" s="17"/>
      <c r="F358" s="17"/>
      <c r="G358" s="14"/>
      <c r="H358" s="14" t="str">
        <f>"AD-WHSE1"</f>
        <v>AD-WHSE1</v>
      </c>
      <c r="I358" s="19">
        <v>38</v>
      </c>
      <c r="J358" s="14"/>
      <c r="K358" s="28">
        <f t="shared" ref="K358" si="617">I358*D358</f>
        <v>64.599999999999994</v>
      </c>
      <c r="N358" s="5"/>
      <c r="O358" s="5"/>
    </row>
    <row r="359" spans="1:15" ht="17.25" x14ac:dyDescent="0.3">
      <c r="A359" s="21" t="s">
        <v>24</v>
      </c>
      <c r="C359" s="5" t="str">
        <f t="shared" ref="C359" si="618">C358</f>
        <v>E100003</v>
      </c>
      <c r="D359" s="26">
        <f t="shared" ref="D359" si="619">D358</f>
        <v>1.7</v>
      </c>
      <c r="E359" s="17"/>
      <c r="F359" s="17"/>
      <c r="G359" s="14"/>
      <c r="H359" s="14" t="str">
        <f>"AD-WHSE2"</f>
        <v>AD-WHSE2</v>
      </c>
      <c r="I359" s="19">
        <v>1231</v>
      </c>
      <c r="J359" s="14"/>
      <c r="K359" s="28">
        <f t="shared" ref="K359" si="620">I359*D359</f>
        <v>2092.6999999999998</v>
      </c>
      <c r="N359" s="5"/>
      <c r="O359" s="5"/>
    </row>
    <row r="360" spans="1:15" x14ac:dyDescent="0.3">
      <c r="A360" s="21" t="s">
        <v>24</v>
      </c>
      <c r="C360" s="5" t="str">
        <f>C358</f>
        <v>E100003</v>
      </c>
      <c r="D360" s="26">
        <f>D358</f>
        <v>1.7</v>
      </c>
      <c r="E360" s="14"/>
      <c r="F360" s="14"/>
      <c r="G360" s="14"/>
      <c r="H360" s="14"/>
      <c r="I360" s="14"/>
      <c r="J360" s="14"/>
      <c r="K360" s="23"/>
      <c r="N360" s="5"/>
      <c r="O360" s="5"/>
    </row>
    <row r="361" spans="1:15" x14ac:dyDescent="0.3">
      <c r="A361" s="21" t="s">
        <v>24</v>
      </c>
      <c r="K361" s="13"/>
      <c r="N361" s="5"/>
      <c r="O361" s="5"/>
    </row>
    <row r="362" spans="1:15" ht="17.25" x14ac:dyDescent="0.3">
      <c r="A362" s="21" t="s">
        <v>24</v>
      </c>
      <c r="C362" s="5" t="str">
        <f t="shared" ref="C362" si="621">E362</f>
        <v>E100004</v>
      </c>
      <c r="D362" s="26">
        <f t="shared" ref="D362" si="622">J362</f>
        <v>1.2</v>
      </c>
      <c r="E362" s="15" t="str">
        <f>"E100004"</f>
        <v>E100004</v>
      </c>
      <c r="F362" s="16" t="str">
        <f>"Laminated Tote"</f>
        <v>Laminated Tote</v>
      </c>
      <c r="G362" s="17" t="str">
        <f>"EA"</f>
        <v>EA</v>
      </c>
      <c r="H362" s="15"/>
      <c r="I362" s="15">
        <v>8358</v>
      </c>
      <c r="J362" s="25">
        <v>1.2</v>
      </c>
      <c r="K362" s="24">
        <f t="shared" ref="K362" si="623">SUBTOTAL(9,K363:K365)</f>
        <v>2457.6000000000004</v>
      </c>
      <c r="N362" s="5"/>
      <c r="O362" s="5"/>
    </row>
    <row r="363" spans="1:15" ht="17.25" x14ac:dyDescent="0.3">
      <c r="A363" s="21" t="s">
        <v>24</v>
      </c>
      <c r="C363" s="5" t="str">
        <f t="shared" ref="C363" si="624">C362</f>
        <v>E100004</v>
      </c>
      <c r="D363" s="26">
        <f t="shared" ref="D363" si="625">D362</f>
        <v>1.2</v>
      </c>
      <c r="E363" s="17"/>
      <c r="F363" s="17"/>
      <c r="G363" s="14"/>
      <c r="H363" s="14" t="str">
        <f>"AD-WHSE1"</f>
        <v>AD-WHSE1</v>
      </c>
      <c r="I363" s="19">
        <v>842.00000000000011</v>
      </c>
      <c r="J363" s="14"/>
      <c r="K363" s="28">
        <f t="shared" ref="K363" si="626">I363*D363</f>
        <v>1010.4000000000001</v>
      </c>
      <c r="N363" s="5"/>
      <c r="O363" s="5"/>
    </row>
    <row r="364" spans="1:15" ht="17.25" x14ac:dyDescent="0.3">
      <c r="A364" s="21" t="s">
        <v>24</v>
      </c>
      <c r="C364" s="5" t="str">
        <f t="shared" ref="C364" si="627">C363</f>
        <v>E100004</v>
      </c>
      <c r="D364" s="26">
        <f t="shared" ref="D364" si="628">D363</f>
        <v>1.2</v>
      </c>
      <c r="E364" s="17"/>
      <c r="F364" s="17"/>
      <c r="G364" s="14"/>
      <c r="H364" s="14" t="str">
        <f>"AD-WHSE2"</f>
        <v>AD-WHSE2</v>
      </c>
      <c r="I364" s="19">
        <v>1206</v>
      </c>
      <c r="J364" s="14"/>
      <c r="K364" s="28">
        <f t="shared" ref="K364" si="629">I364*D364</f>
        <v>1447.2</v>
      </c>
      <c r="N364" s="5"/>
      <c r="O364" s="5"/>
    </row>
    <row r="365" spans="1:15" x14ac:dyDescent="0.3">
      <c r="A365" s="21" t="s">
        <v>24</v>
      </c>
      <c r="C365" s="5" t="str">
        <f>C363</f>
        <v>E100004</v>
      </c>
      <c r="D365" s="26">
        <f>D363</f>
        <v>1.2</v>
      </c>
      <c r="E365" s="14"/>
      <c r="F365" s="14"/>
      <c r="G365" s="14"/>
      <c r="H365" s="14"/>
      <c r="I365" s="14"/>
      <c r="J365" s="14"/>
      <c r="K365" s="23"/>
      <c r="N365" s="5"/>
      <c r="O365" s="5"/>
    </row>
    <row r="366" spans="1:15" x14ac:dyDescent="0.3">
      <c r="A366" s="21" t="s">
        <v>24</v>
      </c>
      <c r="K366" s="13"/>
      <c r="N366" s="5"/>
      <c r="O366" s="5"/>
    </row>
    <row r="367" spans="1:15" ht="17.25" x14ac:dyDescent="0.3">
      <c r="A367" s="21" t="s">
        <v>24</v>
      </c>
      <c r="C367" s="5" t="str">
        <f t="shared" ref="C367" si="630">E367</f>
        <v>E100005</v>
      </c>
      <c r="D367" s="26">
        <f t="shared" ref="D367" si="631">J367</f>
        <v>1.24</v>
      </c>
      <c r="E367" s="15" t="str">
        <f>"E100005"</f>
        <v>E100005</v>
      </c>
      <c r="F367" s="16" t="str">
        <f>"All Purpose Tote"</f>
        <v>All Purpose Tote</v>
      </c>
      <c r="G367" s="17" t="str">
        <f>"EA"</f>
        <v>EA</v>
      </c>
      <c r="H367" s="15"/>
      <c r="I367" s="15">
        <v>7746</v>
      </c>
      <c r="J367" s="25">
        <v>1.24</v>
      </c>
      <c r="K367" s="24">
        <f t="shared" ref="K367" si="632">SUBTOTAL(9,K368:K370)</f>
        <v>1537.6</v>
      </c>
      <c r="N367" s="5"/>
      <c r="O367" s="5"/>
    </row>
    <row r="368" spans="1:15" ht="17.25" x14ac:dyDescent="0.3">
      <c r="A368" s="21" t="s">
        <v>24</v>
      </c>
      <c r="C368" s="5" t="str">
        <f t="shared" ref="C368" si="633">C367</f>
        <v>E100005</v>
      </c>
      <c r="D368" s="26">
        <f t="shared" ref="D368" si="634">D367</f>
        <v>1.24</v>
      </c>
      <c r="E368" s="17"/>
      <c r="F368" s="17"/>
      <c r="G368" s="14"/>
      <c r="H368" s="14" t="str">
        <f>"AD-WHSE1"</f>
        <v>AD-WHSE1</v>
      </c>
      <c r="I368" s="19">
        <v>27</v>
      </c>
      <c r="J368" s="14"/>
      <c r="K368" s="28">
        <f t="shared" ref="K368" si="635">I368*D368</f>
        <v>33.479999999999997</v>
      </c>
      <c r="N368" s="5"/>
      <c r="O368" s="5"/>
    </row>
    <row r="369" spans="1:15" ht="17.25" x14ac:dyDescent="0.3">
      <c r="A369" s="21" t="s">
        <v>24</v>
      </c>
      <c r="C369" s="5" t="str">
        <f t="shared" ref="C369" si="636">C368</f>
        <v>E100005</v>
      </c>
      <c r="D369" s="26">
        <f t="shared" ref="D369" si="637">D368</f>
        <v>1.24</v>
      </c>
      <c r="E369" s="17"/>
      <c r="F369" s="17"/>
      <c r="G369" s="14"/>
      <c r="H369" s="14" t="str">
        <f>"AD-WHSE2"</f>
        <v>AD-WHSE2</v>
      </c>
      <c r="I369" s="19">
        <v>1213</v>
      </c>
      <c r="J369" s="14"/>
      <c r="K369" s="28">
        <f t="shared" ref="K369" si="638">I369*D369</f>
        <v>1504.12</v>
      </c>
      <c r="N369" s="5"/>
      <c r="O369" s="5"/>
    </row>
    <row r="370" spans="1:15" x14ac:dyDescent="0.3">
      <c r="A370" s="21" t="s">
        <v>24</v>
      </c>
      <c r="C370" s="5" t="str">
        <f>C368</f>
        <v>E100005</v>
      </c>
      <c r="D370" s="26">
        <f>D368</f>
        <v>1.24</v>
      </c>
      <c r="E370" s="14"/>
      <c r="F370" s="14"/>
      <c r="G370" s="14"/>
      <c r="H370" s="14"/>
      <c r="I370" s="14"/>
      <c r="J370" s="14"/>
      <c r="K370" s="23"/>
      <c r="N370" s="5"/>
      <c r="O370" s="5"/>
    </row>
    <row r="371" spans="1:15" x14ac:dyDescent="0.3">
      <c r="A371" s="21" t="s">
        <v>24</v>
      </c>
      <c r="K371" s="13"/>
      <c r="N371" s="5"/>
      <c r="O371" s="5"/>
    </row>
    <row r="372" spans="1:15" ht="17.25" x14ac:dyDescent="0.3">
      <c r="A372" s="21" t="s">
        <v>24</v>
      </c>
      <c r="C372" s="5" t="str">
        <f t="shared" ref="C372" si="639">E372</f>
        <v>E100006</v>
      </c>
      <c r="D372" s="26">
        <f t="shared" ref="D372" si="640">J372</f>
        <v>3.9699999999999999E-2</v>
      </c>
      <c r="E372" s="15" t="str">
        <f>"E100006"</f>
        <v>E100006</v>
      </c>
      <c r="F372" s="16" t="str">
        <f>"Budget Tote Bag"</f>
        <v>Budget Tote Bag</v>
      </c>
      <c r="G372" s="17" t="str">
        <f>"EA"</f>
        <v>EA</v>
      </c>
      <c r="H372" s="15"/>
      <c r="I372" s="15">
        <v>7718.0000000000009</v>
      </c>
      <c r="J372" s="25">
        <v>3.9699999999999999E-2</v>
      </c>
      <c r="K372" s="24">
        <f t="shared" ref="K372" si="641">SUBTOTAL(9,K373:K375)</f>
        <v>66.9739</v>
      </c>
      <c r="N372" s="5"/>
      <c r="O372" s="5"/>
    </row>
    <row r="373" spans="1:15" ht="17.25" x14ac:dyDescent="0.3">
      <c r="A373" s="21" t="s">
        <v>24</v>
      </c>
      <c r="C373" s="5" t="str">
        <f t="shared" ref="C373" si="642">C372</f>
        <v>E100006</v>
      </c>
      <c r="D373" s="26">
        <f t="shared" ref="D373" si="643">D372</f>
        <v>3.9699999999999999E-2</v>
      </c>
      <c r="E373" s="17"/>
      <c r="F373" s="17"/>
      <c r="G373" s="14"/>
      <c r="H373" s="14" t="str">
        <f>"AD-WHSE1"</f>
        <v>AD-WHSE1</v>
      </c>
      <c r="I373" s="19">
        <v>444.00000000000006</v>
      </c>
      <c r="J373" s="14"/>
      <c r="K373" s="28">
        <f t="shared" ref="K373" si="644">I373*D373</f>
        <v>17.626800000000003</v>
      </c>
      <c r="N373" s="5"/>
      <c r="O373" s="5"/>
    </row>
    <row r="374" spans="1:15" ht="17.25" x14ac:dyDescent="0.3">
      <c r="A374" s="21" t="s">
        <v>24</v>
      </c>
      <c r="C374" s="5" t="str">
        <f t="shared" ref="C374" si="645">C373</f>
        <v>E100006</v>
      </c>
      <c r="D374" s="26">
        <f t="shared" ref="D374" si="646">D373</f>
        <v>3.9699999999999999E-2</v>
      </c>
      <c r="E374" s="17"/>
      <c r="F374" s="17"/>
      <c r="G374" s="14"/>
      <c r="H374" s="14" t="str">
        <f>"AD-WHSE2"</f>
        <v>AD-WHSE2</v>
      </c>
      <c r="I374" s="19">
        <v>1243</v>
      </c>
      <c r="J374" s="14"/>
      <c r="K374" s="28">
        <f t="shared" ref="K374" si="647">I374*D374</f>
        <v>49.347099999999998</v>
      </c>
      <c r="N374" s="5"/>
      <c r="O374" s="5"/>
    </row>
    <row r="375" spans="1:15" x14ac:dyDescent="0.3">
      <c r="A375" s="21" t="s">
        <v>24</v>
      </c>
      <c r="C375" s="5" t="str">
        <f>C373</f>
        <v>E100006</v>
      </c>
      <c r="D375" s="26">
        <f>D373</f>
        <v>3.9699999999999999E-2</v>
      </c>
      <c r="E375" s="14"/>
      <c r="F375" s="14"/>
      <c r="G375" s="14"/>
      <c r="H375" s="14"/>
      <c r="I375" s="14"/>
      <c r="J375" s="14"/>
      <c r="K375" s="23"/>
      <c r="N375" s="5"/>
      <c r="O375" s="5"/>
    </row>
    <row r="376" spans="1:15" x14ac:dyDescent="0.3">
      <c r="A376" s="21" t="s">
        <v>24</v>
      </c>
      <c r="K376" s="13"/>
      <c r="N376" s="5"/>
      <c r="O376" s="5"/>
    </row>
    <row r="377" spans="1:15" ht="17.25" x14ac:dyDescent="0.3">
      <c r="A377" s="21" t="s">
        <v>24</v>
      </c>
      <c r="C377" s="5" t="str">
        <f t="shared" ref="C377" si="648">E377</f>
        <v>E100007</v>
      </c>
      <c r="D377" s="26">
        <f t="shared" ref="D377" si="649">J377</f>
        <v>0.18010000000000001</v>
      </c>
      <c r="E377" s="15" t="str">
        <f>"E100007"</f>
        <v>E100007</v>
      </c>
      <c r="F377" s="16" t="str">
        <f>"Plastic Handle Bag"</f>
        <v>Plastic Handle Bag</v>
      </c>
      <c r="G377" s="17" t="str">
        <f>"EA"</f>
        <v>EA</v>
      </c>
      <c r="H377" s="15"/>
      <c r="I377" s="15">
        <v>6496</v>
      </c>
      <c r="J377" s="25">
        <v>0.18010000000000001</v>
      </c>
      <c r="K377" s="24">
        <f t="shared" ref="K377" si="650">SUBTOTAL(9,K378:K380)</f>
        <v>369.92540000000002</v>
      </c>
      <c r="N377" s="5"/>
      <c r="O377" s="5"/>
    </row>
    <row r="378" spans="1:15" ht="17.25" x14ac:dyDescent="0.3">
      <c r="A378" s="21" t="s">
        <v>24</v>
      </c>
      <c r="C378" s="5" t="str">
        <f t="shared" ref="C378" si="651">C377</f>
        <v>E100007</v>
      </c>
      <c r="D378" s="26">
        <f t="shared" ref="D378" si="652">D377</f>
        <v>0.18010000000000001</v>
      </c>
      <c r="E378" s="17"/>
      <c r="F378" s="17"/>
      <c r="G378" s="14"/>
      <c r="H378" s="14" t="str">
        <f>"AD-WHSE1"</f>
        <v>AD-WHSE1</v>
      </c>
      <c r="I378" s="19">
        <v>1207</v>
      </c>
      <c r="J378" s="14"/>
      <c r="K378" s="28">
        <f t="shared" ref="K378" si="653">I378*D378</f>
        <v>217.38070000000002</v>
      </c>
      <c r="N378" s="5"/>
      <c r="O378" s="5"/>
    </row>
    <row r="379" spans="1:15" ht="17.25" x14ac:dyDescent="0.3">
      <c r="A379" s="21" t="s">
        <v>24</v>
      </c>
      <c r="C379" s="5" t="str">
        <f t="shared" ref="C379" si="654">C378</f>
        <v>E100007</v>
      </c>
      <c r="D379" s="26">
        <f t="shared" ref="D379" si="655">D378</f>
        <v>0.18010000000000001</v>
      </c>
      <c r="E379" s="17"/>
      <c r="F379" s="17"/>
      <c r="G379" s="14"/>
      <c r="H379" s="14" t="str">
        <f>"AD-WHSE2"</f>
        <v>AD-WHSE2</v>
      </c>
      <c r="I379" s="19">
        <v>847</v>
      </c>
      <c r="J379" s="14"/>
      <c r="K379" s="28">
        <f t="shared" ref="K379" si="656">I379*D379</f>
        <v>152.54470000000001</v>
      </c>
      <c r="N379" s="5"/>
      <c r="O379" s="5"/>
    </row>
    <row r="380" spans="1:15" x14ac:dyDescent="0.3">
      <c r="A380" s="21" t="s">
        <v>24</v>
      </c>
      <c r="C380" s="5" t="str">
        <f>C378</f>
        <v>E100007</v>
      </c>
      <c r="D380" s="26">
        <f>D378</f>
        <v>0.18010000000000001</v>
      </c>
      <c r="E380" s="14"/>
      <c r="F380" s="14"/>
      <c r="G380" s="14"/>
      <c r="H380" s="14"/>
      <c r="I380" s="14"/>
      <c r="J380" s="14"/>
      <c r="K380" s="23"/>
      <c r="N380" s="5"/>
      <c r="O380" s="5"/>
    </row>
    <row r="381" spans="1:15" x14ac:dyDescent="0.3">
      <c r="A381" s="21" t="s">
        <v>24</v>
      </c>
      <c r="K381" s="13"/>
      <c r="N381" s="5"/>
      <c r="O381" s="5"/>
    </row>
    <row r="382" spans="1:15" ht="17.25" x14ac:dyDescent="0.3">
      <c r="A382" s="21" t="s">
        <v>24</v>
      </c>
      <c r="C382" s="5" t="str">
        <f t="shared" ref="C382" si="657">E382</f>
        <v>E100008</v>
      </c>
      <c r="D382" s="26">
        <f t="shared" ref="D382" si="658">J382</f>
        <v>0.1198</v>
      </c>
      <c r="E382" s="15" t="str">
        <f>"E100008"</f>
        <v>E100008</v>
      </c>
      <c r="F382" s="16" t="str">
        <f>"Super Shopper"</f>
        <v>Super Shopper</v>
      </c>
      <c r="G382" s="17" t="str">
        <f>"EA"</f>
        <v>EA</v>
      </c>
      <c r="H382" s="15"/>
      <c r="I382" s="15">
        <v>5674</v>
      </c>
      <c r="J382" s="25">
        <v>0.1198</v>
      </c>
      <c r="K382" s="24">
        <f t="shared" ref="K382" si="659">SUBTOTAL(9,K383:K385)</f>
        <v>151.1876</v>
      </c>
      <c r="N382" s="5"/>
      <c r="O382" s="5"/>
    </row>
    <row r="383" spans="1:15" ht="17.25" x14ac:dyDescent="0.3">
      <c r="A383" s="21" t="s">
        <v>24</v>
      </c>
      <c r="C383" s="5" t="str">
        <f t="shared" ref="C383" si="660">C382</f>
        <v>E100008</v>
      </c>
      <c r="D383" s="26">
        <f t="shared" ref="D383" si="661">D382</f>
        <v>0.1198</v>
      </c>
      <c r="E383" s="17"/>
      <c r="F383" s="17"/>
      <c r="G383" s="14"/>
      <c r="H383" s="14" t="str">
        <f>"AD-WHSE1"</f>
        <v>AD-WHSE1</v>
      </c>
      <c r="I383" s="19">
        <v>449</v>
      </c>
      <c r="J383" s="14"/>
      <c r="K383" s="28">
        <f t="shared" ref="K383" si="662">I383*D383</f>
        <v>53.790199999999999</v>
      </c>
      <c r="N383" s="5"/>
      <c r="O383" s="5"/>
    </row>
    <row r="384" spans="1:15" ht="17.25" x14ac:dyDescent="0.3">
      <c r="A384" s="21" t="s">
        <v>24</v>
      </c>
      <c r="C384" s="5" t="str">
        <f t="shared" ref="C384" si="663">C383</f>
        <v>E100008</v>
      </c>
      <c r="D384" s="26">
        <f t="shared" ref="D384" si="664">D383</f>
        <v>0.1198</v>
      </c>
      <c r="E384" s="17"/>
      <c r="F384" s="17"/>
      <c r="G384" s="14"/>
      <c r="H384" s="14" t="str">
        <f>"AD-WHSE2"</f>
        <v>AD-WHSE2</v>
      </c>
      <c r="I384" s="19">
        <v>813</v>
      </c>
      <c r="J384" s="14"/>
      <c r="K384" s="28">
        <f t="shared" ref="K384" si="665">I384*D384</f>
        <v>97.397400000000005</v>
      </c>
      <c r="N384" s="5"/>
      <c r="O384" s="5"/>
    </row>
    <row r="385" spans="1:15" x14ac:dyDescent="0.3">
      <c r="A385" s="21" t="s">
        <v>24</v>
      </c>
      <c r="C385" s="5" t="str">
        <f>C383</f>
        <v>E100008</v>
      </c>
      <c r="D385" s="26">
        <f>D383</f>
        <v>0.1198</v>
      </c>
      <c r="E385" s="14"/>
      <c r="F385" s="14"/>
      <c r="G385" s="14"/>
      <c r="H385" s="14"/>
      <c r="I385" s="14"/>
      <c r="J385" s="14"/>
      <c r="K385" s="23"/>
      <c r="N385" s="5"/>
      <c r="O385" s="5"/>
    </row>
    <row r="386" spans="1:15" x14ac:dyDescent="0.3">
      <c r="A386" s="21" t="s">
        <v>24</v>
      </c>
      <c r="K386" s="13"/>
      <c r="N386" s="5"/>
      <c r="O386" s="5"/>
    </row>
    <row r="387" spans="1:15" ht="17.25" x14ac:dyDescent="0.3">
      <c r="A387" s="21" t="s">
        <v>24</v>
      </c>
      <c r="C387" s="5" t="str">
        <f t="shared" ref="C387" si="666">E387</f>
        <v>E100009</v>
      </c>
      <c r="D387" s="26">
        <f t="shared" ref="D387" si="667">J387</f>
        <v>0.11</v>
      </c>
      <c r="E387" s="15" t="str">
        <f>"E100009"</f>
        <v>E100009</v>
      </c>
      <c r="F387" s="16" t="str">
        <f>"Die-Cut Tote"</f>
        <v>Die-Cut Tote</v>
      </c>
      <c r="G387" s="17" t="str">
        <f>"EA"</f>
        <v>EA</v>
      </c>
      <c r="H387" s="15"/>
      <c r="I387" s="15">
        <v>3837</v>
      </c>
      <c r="J387" s="25">
        <v>0.11</v>
      </c>
      <c r="K387" s="24">
        <f t="shared" ref="K387" si="668">SUBTOTAL(9,K388:K390)</f>
        <v>220.76999999999998</v>
      </c>
      <c r="N387" s="5"/>
      <c r="O387" s="5"/>
    </row>
    <row r="388" spans="1:15" ht="17.25" x14ac:dyDescent="0.3">
      <c r="A388" s="21" t="s">
        <v>24</v>
      </c>
      <c r="C388" s="5" t="str">
        <f t="shared" ref="C388" si="669">C387</f>
        <v>E100009</v>
      </c>
      <c r="D388" s="26">
        <f t="shared" ref="D388" si="670">D387</f>
        <v>0.11</v>
      </c>
      <c r="E388" s="17"/>
      <c r="F388" s="17"/>
      <c r="G388" s="14"/>
      <c r="H388" s="14" t="str">
        <f>"AD-WHSE1"</f>
        <v>AD-WHSE1</v>
      </c>
      <c r="I388" s="19">
        <v>805</v>
      </c>
      <c r="J388" s="14"/>
      <c r="K388" s="28">
        <f t="shared" ref="K388" si="671">I388*D388</f>
        <v>88.55</v>
      </c>
      <c r="N388" s="5"/>
      <c r="O388" s="5"/>
    </row>
    <row r="389" spans="1:15" ht="17.25" x14ac:dyDescent="0.3">
      <c r="A389" s="21" t="s">
        <v>24</v>
      </c>
      <c r="C389" s="5" t="str">
        <f t="shared" ref="C389" si="672">C388</f>
        <v>E100009</v>
      </c>
      <c r="D389" s="26">
        <f t="shared" ref="D389" si="673">D388</f>
        <v>0.11</v>
      </c>
      <c r="E389" s="17"/>
      <c r="F389" s="17"/>
      <c r="G389" s="14"/>
      <c r="H389" s="14" t="str">
        <f>"AD-WHSE2"</f>
        <v>AD-WHSE2</v>
      </c>
      <c r="I389" s="19">
        <v>1202</v>
      </c>
      <c r="J389" s="14"/>
      <c r="K389" s="28">
        <f t="shared" ref="K389" si="674">I389*D389</f>
        <v>132.22</v>
      </c>
      <c r="N389" s="5"/>
      <c r="O389" s="5"/>
    </row>
    <row r="390" spans="1:15" x14ac:dyDescent="0.3">
      <c r="A390" s="21" t="s">
        <v>24</v>
      </c>
      <c r="C390" s="5" t="str">
        <f>C388</f>
        <v>E100009</v>
      </c>
      <c r="D390" s="26">
        <f>D388</f>
        <v>0.11</v>
      </c>
      <c r="E390" s="14"/>
      <c r="F390" s="14"/>
      <c r="G390" s="14"/>
      <c r="H390" s="14"/>
      <c r="I390" s="14"/>
      <c r="J390" s="14"/>
      <c r="K390" s="23"/>
      <c r="N390" s="5"/>
      <c r="O390" s="5"/>
    </row>
    <row r="391" spans="1:15" x14ac:dyDescent="0.3">
      <c r="A391" s="21" t="s">
        <v>24</v>
      </c>
      <c r="K391" s="13"/>
      <c r="N391" s="5"/>
      <c r="O391" s="5"/>
    </row>
    <row r="392" spans="1:15" ht="17.25" x14ac:dyDescent="0.3">
      <c r="A392" s="21" t="s">
        <v>24</v>
      </c>
      <c r="C392" s="5" t="str">
        <f t="shared" ref="C392" si="675">E392</f>
        <v>E100010</v>
      </c>
      <c r="D392" s="26">
        <f t="shared" ref="D392" si="676">J392</f>
        <v>0.18010000000000001</v>
      </c>
      <c r="E392" s="15" t="str">
        <f>"E100010"</f>
        <v>E100010</v>
      </c>
      <c r="F392" s="16" t="str">
        <f>"Vinyl Tote"</f>
        <v>Vinyl Tote</v>
      </c>
      <c r="G392" s="17" t="str">
        <f>"EA"</f>
        <v>EA</v>
      </c>
      <c r="H392" s="15"/>
      <c r="I392" s="15">
        <v>6395</v>
      </c>
      <c r="J392" s="25">
        <v>0.18010000000000001</v>
      </c>
      <c r="K392" s="24">
        <f t="shared" ref="K392" si="677">SUBTOTAL(9,K393:K395)</f>
        <v>442.32560000000001</v>
      </c>
      <c r="N392" s="5"/>
      <c r="O392" s="5"/>
    </row>
    <row r="393" spans="1:15" ht="17.25" x14ac:dyDescent="0.3">
      <c r="A393" s="21" t="s">
        <v>24</v>
      </c>
      <c r="C393" s="5" t="str">
        <f t="shared" ref="C393" si="678">C392</f>
        <v>E100010</v>
      </c>
      <c r="D393" s="26">
        <f t="shared" ref="D393" si="679">D392</f>
        <v>0.18010000000000001</v>
      </c>
      <c r="E393" s="17"/>
      <c r="F393" s="17"/>
      <c r="G393" s="14"/>
      <c r="H393" s="14" t="str">
        <f>"AD-WHSE1"</f>
        <v>AD-WHSE1</v>
      </c>
      <c r="I393" s="19">
        <v>1240</v>
      </c>
      <c r="J393" s="14"/>
      <c r="K393" s="28">
        <f t="shared" ref="K393" si="680">I393*D393</f>
        <v>223.32400000000001</v>
      </c>
      <c r="N393" s="5"/>
      <c r="O393" s="5"/>
    </row>
    <row r="394" spans="1:15" ht="17.25" x14ac:dyDescent="0.3">
      <c r="A394" s="21" t="s">
        <v>24</v>
      </c>
      <c r="C394" s="5" t="str">
        <f t="shared" ref="C394" si="681">C393</f>
        <v>E100010</v>
      </c>
      <c r="D394" s="26">
        <f t="shared" ref="D394" si="682">D393</f>
        <v>0.18010000000000001</v>
      </c>
      <c r="E394" s="17"/>
      <c r="F394" s="17"/>
      <c r="G394" s="14"/>
      <c r="H394" s="14" t="str">
        <f>"AD-WHSE2"</f>
        <v>AD-WHSE2</v>
      </c>
      <c r="I394" s="19">
        <v>1216</v>
      </c>
      <c r="J394" s="14"/>
      <c r="K394" s="28">
        <f t="shared" ref="K394" si="683">I394*D394</f>
        <v>219.00160000000002</v>
      </c>
      <c r="N394" s="5"/>
      <c r="O394" s="5"/>
    </row>
    <row r="395" spans="1:15" x14ac:dyDescent="0.3">
      <c r="A395" s="21" t="s">
        <v>24</v>
      </c>
      <c r="C395" s="5" t="str">
        <f>C393</f>
        <v>E100010</v>
      </c>
      <c r="D395" s="26">
        <f>D393</f>
        <v>0.18010000000000001</v>
      </c>
      <c r="E395" s="14"/>
      <c r="F395" s="14"/>
      <c r="G395" s="14"/>
      <c r="H395" s="14"/>
      <c r="I395" s="14"/>
      <c r="J395" s="14"/>
      <c r="K395" s="23"/>
      <c r="N395" s="5"/>
      <c r="O395" s="5"/>
    </row>
    <row r="396" spans="1:15" x14ac:dyDescent="0.3">
      <c r="A396" s="21" t="s">
        <v>24</v>
      </c>
      <c r="K396" s="13"/>
      <c r="N396" s="5"/>
      <c r="O396" s="5"/>
    </row>
    <row r="397" spans="1:15" ht="17.25" x14ac:dyDescent="0.3">
      <c r="A397" s="21" t="s">
        <v>24</v>
      </c>
      <c r="C397" s="5" t="str">
        <f t="shared" ref="C397" si="684">E397</f>
        <v>E100011</v>
      </c>
      <c r="D397" s="26">
        <f t="shared" ref="D397" si="685">J397</f>
        <v>0.42</v>
      </c>
      <c r="E397" s="15" t="str">
        <f>"E100011"</f>
        <v>E100011</v>
      </c>
      <c r="F397" s="16" t="str">
        <f>"Plastic Sun Visor"</f>
        <v>Plastic Sun Visor</v>
      </c>
      <c r="G397" s="17" t="str">
        <f>"EA"</f>
        <v>EA</v>
      </c>
      <c r="H397" s="15"/>
      <c r="I397" s="15">
        <v>18366</v>
      </c>
      <c r="J397" s="25">
        <v>0.42</v>
      </c>
      <c r="K397" s="24">
        <f t="shared" ref="K397" si="686">SUBTOTAL(9,K398:K400)</f>
        <v>1485.54</v>
      </c>
      <c r="N397" s="5"/>
      <c r="O397" s="5"/>
    </row>
    <row r="398" spans="1:15" ht="17.25" x14ac:dyDescent="0.3">
      <c r="A398" s="21" t="s">
        <v>24</v>
      </c>
      <c r="C398" s="5" t="str">
        <f t="shared" ref="C398" si="687">C397</f>
        <v>E100011</v>
      </c>
      <c r="D398" s="26">
        <f t="shared" ref="D398" si="688">D397</f>
        <v>0.42</v>
      </c>
      <c r="E398" s="17"/>
      <c r="F398" s="17"/>
      <c r="G398" s="14"/>
      <c r="H398" s="14" t="str">
        <f>"AD-WHSE1"</f>
        <v>AD-WHSE1</v>
      </c>
      <c r="I398" s="19">
        <v>1005</v>
      </c>
      <c r="J398" s="14"/>
      <c r="K398" s="28">
        <f t="shared" ref="K398" si="689">I398*D398</f>
        <v>422.09999999999997</v>
      </c>
      <c r="N398" s="5"/>
      <c r="O398" s="5"/>
    </row>
    <row r="399" spans="1:15" ht="17.25" x14ac:dyDescent="0.3">
      <c r="A399" s="21" t="s">
        <v>24</v>
      </c>
      <c r="C399" s="5" t="str">
        <f t="shared" ref="C399" si="690">C398</f>
        <v>E100011</v>
      </c>
      <c r="D399" s="26">
        <f t="shared" ref="D399" si="691">D398</f>
        <v>0.42</v>
      </c>
      <c r="E399" s="17"/>
      <c r="F399" s="17"/>
      <c r="G399" s="14"/>
      <c r="H399" s="14" t="str">
        <f>"AD-WHSE2"</f>
        <v>AD-WHSE2</v>
      </c>
      <c r="I399" s="19">
        <v>2532</v>
      </c>
      <c r="J399" s="14"/>
      <c r="K399" s="28">
        <f t="shared" ref="K399" si="692">I399*D399</f>
        <v>1063.44</v>
      </c>
      <c r="N399" s="5"/>
      <c r="O399" s="5"/>
    </row>
    <row r="400" spans="1:15" x14ac:dyDescent="0.3">
      <c r="A400" s="21" t="s">
        <v>24</v>
      </c>
      <c r="C400" s="5" t="str">
        <f>C398</f>
        <v>E100011</v>
      </c>
      <c r="D400" s="26">
        <f>D398</f>
        <v>0.42</v>
      </c>
      <c r="E400" s="14"/>
      <c r="F400" s="14"/>
      <c r="G400" s="14"/>
      <c r="H400" s="14"/>
      <c r="I400" s="14"/>
      <c r="J400" s="14"/>
      <c r="K400" s="23"/>
      <c r="N400" s="5"/>
      <c r="O400" s="5"/>
    </row>
    <row r="401" spans="1:15" x14ac:dyDescent="0.3">
      <c r="A401" s="21" t="s">
        <v>24</v>
      </c>
      <c r="K401" s="13"/>
      <c r="N401" s="5"/>
      <c r="O401" s="5"/>
    </row>
    <row r="402" spans="1:15" ht="17.25" x14ac:dyDescent="0.3">
      <c r="A402" s="21" t="s">
        <v>24</v>
      </c>
      <c r="C402" s="5" t="str">
        <f t="shared" ref="C402" si="693">E402</f>
        <v>E100012</v>
      </c>
      <c r="D402" s="26">
        <f t="shared" ref="D402" si="694">J402</f>
        <v>1.96</v>
      </c>
      <c r="E402" s="15" t="str">
        <f>"E100012"</f>
        <v>E100012</v>
      </c>
      <c r="F402" s="16" t="str">
        <f>"Canvas Stopwatch"</f>
        <v>Canvas Stopwatch</v>
      </c>
      <c r="G402" s="17" t="str">
        <f>"EA"</f>
        <v>EA</v>
      </c>
      <c r="H402" s="15"/>
      <c r="I402" s="15">
        <v>18306</v>
      </c>
      <c r="J402" s="25">
        <v>1.96</v>
      </c>
      <c r="K402" s="24">
        <f t="shared" ref="K402" si="695">SUBTOTAL(9,K403:K405)</f>
        <v>8314.32</v>
      </c>
      <c r="N402" s="5"/>
      <c r="O402" s="5"/>
    </row>
    <row r="403" spans="1:15" ht="17.25" x14ac:dyDescent="0.3">
      <c r="A403" s="21" t="s">
        <v>24</v>
      </c>
      <c r="C403" s="5" t="str">
        <f t="shared" ref="C403" si="696">C402</f>
        <v>E100012</v>
      </c>
      <c r="D403" s="26">
        <f t="shared" ref="D403" si="697">D402</f>
        <v>1.96</v>
      </c>
      <c r="E403" s="17"/>
      <c r="F403" s="17"/>
      <c r="G403" s="14"/>
      <c r="H403" s="14" t="str">
        <f>"AD-WHSE1"</f>
        <v>AD-WHSE1</v>
      </c>
      <c r="I403" s="19">
        <v>1410</v>
      </c>
      <c r="J403" s="14"/>
      <c r="K403" s="28">
        <f t="shared" ref="K403" si="698">I403*D403</f>
        <v>2763.6</v>
      </c>
      <c r="N403" s="5"/>
      <c r="O403" s="5"/>
    </row>
    <row r="404" spans="1:15" ht="17.25" x14ac:dyDescent="0.3">
      <c r="A404" s="21" t="s">
        <v>24</v>
      </c>
      <c r="C404" s="5" t="str">
        <f t="shared" ref="C404" si="699">C403</f>
        <v>E100012</v>
      </c>
      <c r="D404" s="26">
        <f t="shared" ref="D404" si="700">D403</f>
        <v>1.96</v>
      </c>
      <c r="E404" s="17"/>
      <c r="F404" s="17"/>
      <c r="G404" s="14"/>
      <c r="H404" s="14" t="str">
        <f>"AD-WHSE2"</f>
        <v>AD-WHSE2</v>
      </c>
      <c r="I404" s="19">
        <v>2832</v>
      </c>
      <c r="J404" s="14"/>
      <c r="K404" s="28">
        <f t="shared" ref="K404" si="701">I404*D404</f>
        <v>5550.72</v>
      </c>
      <c r="N404" s="5"/>
      <c r="O404" s="5"/>
    </row>
    <row r="405" spans="1:15" x14ac:dyDescent="0.3">
      <c r="A405" s="21" t="s">
        <v>24</v>
      </c>
      <c r="C405" s="5" t="str">
        <f>C403</f>
        <v>E100012</v>
      </c>
      <c r="D405" s="26">
        <f>D403</f>
        <v>1.96</v>
      </c>
      <c r="E405" s="14"/>
      <c r="F405" s="14"/>
      <c r="G405" s="14"/>
      <c r="H405" s="14"/>
      <c r="I405" s="14"/>
      <c r="J405" s="14"/>
      <c r="K405" s="23"/>
      <c r="N405" s="5"/>
      <c r="O405" s="5"/>
    </row>
    <row r="406" spans="1:15" x14ac:dyDescent="0.3">
      <c r="A406" s="21" t="s">
        <v>24</v>
      </c>
      <c r="K406" s="13"/>
      <c r="N406" s="5"/>
      <c r="O406" s="5"/>
    </row>
    <row r="407" spans="1:15" ht="17.25" x14ac:dyDescent="0.3">
      <c r="A407" s="21" t="s">
        <v>24</v>
      </c>
      <c r="C407" s="5" t="str">
        <f t="shared" ref="C407" si="702">E407</f>
        <v>E100013</v>
      </c>
      <c r="D407" s="26">
        <f t="shared" ref="D407" si="703">J407</f>
        <v>1.4401999999999999</v>
      </c>
      <c r="E407" s="15" t="str">
        <f>"E100013"</f>
        <v>E100013</v>
      </c>
      <c r="F407" s="16" t="str">
        <f>"Clip-on Stopwatch"</f>
        <v>Clip-on Stopwatch</v>
      </c>
      <c r="G407" s="17" t="str">
        <f>"EA"</f>
        <v>EA</v>
      </c>
      <c r="H407" s="15"/>
      <c r="I407" s="15">
        <v>17974</v>
      </c>
      <c r="J407" s="25">
        <v>1.4401999999999999</v>
      </c>
      <c r="K407" s="24">
        <f t="shared" ref="K407" si="704">SUBTOTAL(9,K408:K410)</f>
        <v>7702.1895999999997</v>
      </c>
      <c r="N407" s="5"/>
      <c r="O407" s="5"/>
    </row>
    <row r="408" spans="1:15" ht="17.25" x14ac:dyDescent="0.3">
      <c r="A408" s="21" t="s">
        <v>24</v>
      </c>
      <c r="C408" s="5" t="str">
        <f t="shared" ref="C408" si="705">C407</f>
        <v>E100013</v>
      </c>
      <c r="D408" s="26">
        <f t="shared" ref="D408" si="706">D407</f>
        <v>1.4401999999999999</v>
      </c>
      <c r="E408" s="17"/>
      <c r="F408" s="17"/>
      <c r="G408" s="14"/>
      <c r="H408" s="14" t="str">
        <f>"AD-WHSE1"</f>
        <v>AD-WHSE1</v>
      </c>
      <c r="I408" s="19">
        <v>1407</v>
      </c>
      <c r="J408" s="14"/>
      <c r="K408" s="28">
        <f t="shared" ref="K408" si="707">I408*D408</f>
        <v>2026.3614</v>
      </c>
      <c r="N408" s="5"/>
      <c r="O408" s="5"/>
    </row>
    <row r="409" spans="1:15" ht="17.25" x14ac:dyDescent="0.3">
      <c r="A409" s="21" t="s">
        <v>24</v>
      </c>
      <c r="C409" s="5" t="str">
        <f t="shared" ref="C409" si="708">C408</f>
        <v>E100013</v>
      </c>
      <c r="D409" s="26">
        <f t="shared" ref="D409" si="709">D408</f>
        <v>1.4401999999999999</v>
      </c>
      <c r="E409" s="17"/>
      <c r="F409" s="17"/>
      <c r="G409" s="14"/>
      <c r="H409" s="14" t="str">
        <f>"AD-WHSE2"</f>
        <v>AD-WHSE2</v>
      </c>
      <c r="I409" s="19">
        <v>3941</v>
      </c>
      <c r="J409" s="14"/>
      <c r="K409" s="28">
        <f t="shared" ref="K409" si="710">I409*D409</f>
        <v>5675.8281999999999</v>
      </c>
      <c r="N409" s="5"/>
      <c r="O409" s="5"/>
    </row>
    <row r="410" spans="1:15" x14ac:dyDescent="0.3">
      <c r="A410" s="21" t="s">
        <v>24</v>
      </c>
      <c r="C410" s="5" t="str">
        <f>C408</f>
        <v>E100013</v>
      </c>
      <c r="D410" s="26">
        <f>D408</f>
        <v>1.4401999999999999</v>
      </c>
      <c r="E410" s="14"/>
      <c r="F410" s="14"/>
      <c r="G410" s="14"/>
      <c r="H410" s="14"/>
      <c r="I410" s="14"/>
      <c r="J410" s="14"/>
      <c r="K410" s="23"/>
      <c r="N410" s="5"/>
      <c r="O410" s="5"/>
    </row>
    <row r="411" spans="1:15" x14ac:dyDescent="0.3">
      <c r="A411" s="21" t="s">
        <v>24</v>
      </c>
      <c r="K411" s="13"/>
      <c r="N411" s="5"/>
      <c r="O411" s="5"/>
    </row>
    <row r="412" spans="1:15" ht="17.25" x14ac:dyDescent="0.3">
      <c r="A412" s="21" t="s">
        <v>24</v>
      </c>
      <c r="C412" s="5" t="str">
        <f t="shared" ref="C412" si="711">E412</f>
        <v>E100014</v>
      </c>
      <c r="D412" s="26">
        <f t="shared" ref="D412" si="712">J412</f>
        <v>1.29</v>
      </c>
      <c r="E412" s="15" t="str">
        <f>"E100014"</f>
        <v>E100014</v>
      </c>
      <c r="F412" s="16" t="str">
        <f>"Stopwatch with Neck Rope"</f>
        <v>Stopwatch with Neck Rope</v>
      </c>
      <c r="G412" s="17" t="str">
        <f>"EA"</f>
        <v>EA</v>
      </c>
      <c r="H412" s="15"/>
      <c r="I412" s="15">
        <v>18057</v>
      </c>
      <c r="J412" s="25">
        <v>1.29</v>
      </c>
      <c r="K412" s="24">
        <f t="shared" ref="K412" si="713">SUBTOTAL(9,K413:K415)</f>
        <v>3811.95</v>
      </c>
      <c r="N412" s="5"/>
      <c r="O412" s="5"/>
    </row>
    <row r="413" spans="1:15" ht="17.25" x14ac:dyDescent="0.3">
      <c r="A413" s="21" t="s">
        <v>24</v>
      </c>
      <c r="C413" s="5" t="str">
        <f t="shared" ref="C413" si="714">C412</f>
        <v>E100014</v>
      </c>
      <c r="D413" s="26">
        <f t="shared" ref="D413" si="715">D412</f>
        <v>1.29</v>
      </c>
      <c r="E413" s="17"/>
      <c r="F413" s="17"/>
      <c r="G413" s="14"/>
      <c r="H413" s="14" t="str">
        <f>"AD-WHSE1"</f>
        <v>AD-WHSE1</v>
      </c>
      <c r="I413" s="19">
        <v>441</v>
      </c>
      <c r="J413" s="14"/>
      <c r="K413" s="28">
        <f t="shared" ref="K413" si="716">I413*D413</f>
        <v>568.89</v>
      </c>
      <c r="N413" s="5"/>
      <c r="O413" s="5"/>
    </row>
    <row r="414" spans="1:15" ht="17.25" x14ac:dyDescent="0.3">
      <c r="A414" s="21" t="s">
        <v>24</v>
      </c>
      <c r="C414" s="5" t="str">
        <f t="shared" ref="C414" si="717">C413</f>
        <v>E100014</v>
      </c>
      <c r="D414" s="26">
        <f t="shared" ref="D414" si="718">D413</f>
        <v>1.29</v>
      </c>
      <c r="E414" s="17"/>
      <c r="F414" s="17"/>
      <c r="G414" s="14"/>
      <c r="H414" s="14" t="str">
        <f>"AD-WHSE2"</f>
        <v>AD-WHSE2</v>
      </c>
      <c r="I414" s="19">
        <v>2514</v>
      </c>
      <c r="J414" s="14"/>
      <c r="K414" s="28">
        <f t="shared" ref="K414" si="719">I414*D414</f>
        <v>3243.06</v>
      </c>
      <c r="N414" s="5"/>
      <c r="O414" s="5"/>
    </row>
    <row r="415" spans="1:15" x14ac:dyDescent="0.3">
      <c r="A415" s="21" t="s">
        <v>24</v>
      </c>
      <c r="C415" s="5" t="str">
        <f>C413</f>
        <v>E100014</v>
      </c>
      <c r="D415" s="26">
        <f>D413</f>
        <v>1.29</v>
      </c>
      <c r="E415" s="14"/>
      <c r="F415" s="14"/>
      <c r="G415" s="14"/>
      <c r="H415" s="14"/>
      <c r="I415" s="14"/>
      <c r="J415" s="14"/>
      <c r="K415" s="23"/>
      <c r="N415" s="5"/>
      <c r="O415" s="5"/>
    </row>
    <row r="416" spans="1:15" x14ac:dyDescent="0.3">
      <c r="A416" s="21" t="s">
        <v>24</v>
      </c>
      <c r="K416" s="13"/>
      <c r="N416" s="5"/>
      <c r="O416" s="5"/>
    </row>
    <row r="417" spans="1:15" ht="17.25" x14ac:dyDescent="0.3">
      <c r="A417" s="21" t="s">
        <v>24</v>
      </c>
      <c r="C417" s="5" t="str">
        <f t="shared" ref="C417" si="720">E417</f>
        <v>E100015</v>
      </c>
      <c r="D417" s="26">
        <f t="shared" ref="D417" si="721">J417</f>
        <v>1.02</v>
      </c>
      <c r="E417" s="15" t="str">
        <f>"E100015"</f>
        <v>E100015</v>
      </c>
      <c r="F417" s="16" t="str">
        <f>"360 Clip Watch"</f>
        <v>360 Clip Watch</v>
      </c>
      <c r="G417" s="17" t="str">
        <f>"EA"</f>
        <v>EA</v>
      </c>
      <c r="H417" s="15"/>
      <c r="I417" s="15">
        <v>19567</v>
      </c>
      <c r="J417" s="25">
        <v>1.02</v>
      </c>
      <c r="K417" s="24">
        <f t="shared" ref="K417" si="722">SUBTOTAL(9,K418:K420)</f>
        <v>4789.92</v>
      </c>
      <c r="N417" s="5"/>
      <c r="O417" s="5"/>
    </row>
    <row r="418" spans="1:15" ht="17.25" x14ac:dyDescent="0.3">
      <c r="A418" s="21" t="s">
        <v>24</v>
      </c>
      <c r="C418" s="5" t="str">
        <f t="shared" ref="C418" si="723">C417</f>
        <v>E100015</v>
      </c>
      <c r="D418" s="26">
        <f t="shared" ref="D418" si="724">D417</f>
        <v>1.02</v>
      </c>
      <c r="E418" s="17"/>
      <c r="F418" s="17"/>
      <c r="G418" s="14"/>
      <c r="H418" s="14" t="str">
        <f>"AD-WHSE1"</f>
        <v>AD-WHSE1</v>
      </c>
      <c r="I418" s="19">
        <v>2176</v>
      </c>
      <c r="J418" s="14"/>
      <c r="K418" s="28">
        <f t="shared" ref="K418" si="725">I418*D418</f>
        <v>2219.52</v>
      </c>
      <c r="N418" s="5"/>
      <c r="O418" s="5"/>
    </row>
    <row r="419" spans="1:15" ht="17.25" x14ac:dyDescent="0.3">
      <c r="A419" s="21" t="s">
        <v>24</v>
      </c>
      <c r="C419" s="5" t="str">
        <f t="shared" ref="C419" si="726">C418</f>
        <v>E100015</v>
      </c>
      <c r="D419" s="26">
        <f t="shared" ref="D419" si="727">D418</f>
        <v>1.02</v>
      </c>
      <c r="E419" s="17"/>
      <c r="F419" s="17"/>
      <c r="G419" s="14"/>
      <c r="H419" s="14" t="str">
        <f>"AD-WHSE2"</f>
        <v>AD-WHSE2</v>
      </c>
      <c r="I419" s="19">
        <v>2520</v>
      </c>
      <c r="J419" s="14"/>
      <c r="K419" s="28">
        <f t="shared" ref="K419" si="728">I419*D419</f>
        <v>2570.4</v>
      </c>
      <c r="N419" s="5"/>
      <c r="O419" s="5"/>
    </row>
    <row r="420" spans="1:15" x14ac:dyDescent="0.3">
      <c r="A420" s="21" t="s">
        <v>24</v>
      </c>
      <c r="C420" s="5" t="str">
        <f>C418</f>
        <v>E100015</v>
      </c>
      <c r="D420" s="26">
        <f>D418</f>
        <v>1.02</v>
      </c>
      <c r="E420" s="14"/>
      <c r="F420" s="14"/>
      <c r="G420" s="14"/>
      <c r="H420" s="14"/>
      <c r="I420" s="14"/>
      <c r="J420" s="14"/>
      <c r="K420" s="23"/>
      <c r="N420" s="5"/>
      <c r="O420" s="5"/>
    </row>
    <row r="421" spans="1:15" x14ac:dyDescent="0.3">
      <c r="A421" s="21" t="s">
        <v>24</v>
      </c>
      <c r="K421" s="13"/>
      <c r="N421" s="5"/>
      <c r="O421" s="5"/>
    </row>
    <row r="422" spans="1:15" ht="17.25" x14ac:dyDescent="0.3">
      <c r="A422" s="21" t="s">
        <v>24</v>
      </c>
      <c r="C422" s="5" t="str">
        <f t="shared" ref="C422" si="729">E422</f>
        <v>E100016</v>
      </c>
      <c r="D422" s="26">
        <f t="shared" ref="D422" si="730">J422</f>
        <v>1.3798999999999999</v>
      </c>
      <c r="E422" s="15" t="str">
        <f>"E100016"</f>
        <v>E100016</v>
      </c>
      <c r="F422" s="16" t="str">
        <f>"4 Function Rotating Carabiner Watch"</f>
        <v>4 Function Rotating Carabiner Watch</v>
      </c>
      <c r="G422" s="17" t="str">
        <f>"EA"</f>
        <v>EA</v>
      </c>
      <c r="H422" s="15"/>
      <c r="I422" s="15">
        <v>16543</v>
      </c>
      <c r="J422" s="25">
        <v>1.3798999999999999</v>
      </c>
      <c r="K422" s="24">
        <f t="shared" ref="K422" si="731">SUBTOTAL(9,K423:K425)</f>
        <v>4906.9243999999999</v>
      </c>
      <c r="N422" s="5"/>
      <c r="O422" s="5"/>
    </row>
    <row r="423" spans="1:15" ht="17.25" x14ac:dyDescent="0.3">
      <c r="A423" s="21" t="s">
        <v>24</v>
      </c>
      <c r="C423" s="5" t="str">
        <f t="shared" ref="C423" si="732">C422</f>
        <v>E100016</v>
      </c>
      <c r="D423" s="26">
        <f t="shared" ref="D423" si="733">D422</f>
        <v>1.3798999999999999</v>
      </c>
      <c r="E423" s="17"/>
      <c r="F423" s="17"/>
      <c r="G423" s="14"/>
      <c r="H423" s="14" t="str">
        <f>"AD-WHSE1"</f>
        <v>AD-WHSE1</v>
      </c>
      <c r="I423" s="19">
        <v>1071</v>
      </c>
      <c r="J423" s="14"/>
      <c r="K423" s="28">
        <f t="shared" ref="K423" si="734">I423*D423</f>
        <v>1477.8728999999998</v>
      </c>
      <c r="N423" s="5"/>
      <c r="O423" s="5"/>
    </row>
    <row r="424" spans="1:15" ht="17.25" x14ac:dyDescent="0.3">
      <c r="A424" s="21" t="s">
        <v>24</v>
      </c>
      <c r="C424" s="5" t="str">
        <f t="shared" ref="C424" si="735">C423</f>
        <v>E100016</v>
      </c>
      <c r="D424" s="26">
        <f t="shared" ref="D424" si="736">D423</f>
        <v>1.3798999999999999</v>
      </c>
      <c r="E424" s="17"/>
      <c r="F424" s="17"/>
      <c r="G424" s="14"/>
      <c r="H424" s="14" t="str">
        <f>"AD-WHSE2"</f>
        <v>AD-WHSE2</v>
      </c>
      <c r="I424" s="19">
        <v>2485</v>
      </c>
      <c r="J424" s="14"/>
      <c r="K424" s="28">
        <f t="shared" ref="K424" si="737">I424*D424</f>
        <v>3429.0514999999996</v>
      </c>
      <c r="N424" s="5"/>
      <c r="O424" s="5"/>
    </row>
    <row r="425" spans="1:15" x14ac:dyDescent="0.3">
      <c r="A425" s="21" t="s">
        <v>24</v>
      </c>
      <c r="C425" s="5" t="str">
        <f>C423</f>
        <v>E100016</v>
      </c>
      <c r="D425" s="26">
        <f>D423</f>
        <v>1.3798999999999999</v>
      </c>
      <c r="E425" s="14"/>
      <c r="F425" s="14"/>
      <c r="G425" s="14"/>
      <c r="H425" s="14"/>
      <c r="I425" s="14"/>
      <c r="J425" s="14"/>
      <c r="K425" s="23"/>
      <c r="N425" s="5"/>
      <c r="O425" s="5"/>
    </row>
    <row r="426" spans="1:15" x14ac:dyDescent="0.3">
      <c r="A426" s="21" t="s">
        <v>24</v>
      </c>
      <c r="K426" s="13"/>
      <c r="N426" s="5"/>
      <c r="O426" s="5"/>
    </row>
    <row r="427" spans="1:15" ht="17.25" x14ac:dyDescent="0.3">
      <c r="A427" s="21" t="s">
        <v>24</v>
      </c>
      <c r="C427" s="5" t="str">
        <f t="shared" ref="C427" si="738">E427</f>
        <v>E100017</v>
      </c>
      <c r="D427" s="26">
        <f t="shared" ref="D427" si="739">J427</f>
        <v>0.88</v>
      </c>
      <c r="E427" s="15" t="str">
        <f>"E100017"</f>
        <v>E100017</v>
      </c>
      <c r="F427" s="16" t="str">
        <f>"Clip-on Clock with Compass"</f>
        <v>Clip-on Clock with Compass</v>
      </c>
      <c r="G427" s="17" t="str">
        <f>"EA"</f>
        <v>EA</v>
      </c>
      <c r="H427" s="15"/>
      <c r="I427" s="15">
        <v>17976</v>
      </c>
      <c r="J427" s="25">
        <v>0.88</v>
      </c>
      <c r="K427" s="24">
        <f t="shared" ref="K427" si="740">SUBTOTAL(9,K428:K430)</f>
        <v>3519.1200000000003</v>
      </c>
      <c r="N427" s="5"/>
      <c r="O427" s="5"/>
    </row>
    <row r="428" spans="1:15" ht="17.25" x14ac:dyDescent="0.3">
      <c r="A428" s="21" t="s">
        <v>24</v>
      </c>
      <c r="C428" s="5" t="str">
        <f t="shared" ref="C428" si="741">C427</f>
        <v>E100017</v>
      </c>
      <c r="D428" s="26">
        <f t="shared" ref="D428" si="742">D427</f>
        <v>0.88</v>
      </c>
      <c r="E428" s="17"/>
      <c r="F428" s="17"/>
      <c r="G428" s="14"/>
      <c r="H428" s="14" t="str">
        <f>"AD-WHSE1"</f>
        <v>AD-WHSE1</v>
      </c>
      <c r="I428" s="19">
        <v>1114</v>
      </c>
      <c r="J428" s="14"/>
      <c r="K428" s="28">
        <f t="shared" ref="K428" si="743">I428*D428</f>
        <v>980.32</v>
      </c>
      <c r="N428" s="5"/>
      <c r="O428" s="5"/>
    </row>
    <row r="429" spans="1:15" ht="17.25" x14ac:dyDescent="0.3">
      <c r="A429" s="21" t="s">
        <v>24</v>
      </c>
      <c r="C429" s="5" t="str">
        <f t="shared" ref="C429" si="744">C428</f>
        <v>E100017</v>
      </c>
      <c r="D429" s="26">
        <f t="shared" ref="D429" si="745">D428</f>
        <v>0.88</v>
      </c>
      <c r="E429" s="17"/>
      <c r="F429" s="17"/>
      <c r="G429" s="14"/>
      <c r="H429" s="14" t="str">
        <f>"AD-WHSE2"</f>
        <v>AD-WHSE2</v>
      </c>
      <c r="I429" s="19">
        <v>2885</v>
      </c>
      <c r="J429" s="14"/>
      <c r="K429" s="28">
        <f t="shared" ref="K429" si="746">I429*D429</f>
        <v>2538.8000000000002</v>
      </c>
      <c r="N429" s="5"/>
      <c r="O429" s="5"/>
    </row>
    <row r="430" spans="1:15" x14ac:dyDescent="0.3">
      <c r="A430" s="21" t="s">
        <v>24</v>
      </c>
      <c r="C430" s="5" t="str">
        <f>C428</f>
        <v>E100017</v>
      </c>
      <c r="D430" s="26">
        <f>D428</f>
        <v>0.88</v>
      </c>
      <c r="E430" s="14"/>
      <c r="F430" s="14"/>
      <c r="G430" s="14"/>
      <c r="H430" s="14"/>
      <c r="I430" s="14"/>
      <c r="J430" s="14"/>
      <c r="K430" s="23"/>
      <c r="N430" s="5"/>
      <c r="O430" s="5"/>
    </row>
    <row r="431" spans="1:15" x14ac:dyDescent="0.3">
      <c r="A431" s="21" t="s">
        <v>24</v>
      </c>
      <c r="K431" s="13"/>
      <c r="N431" s="5"/>
      <c r="O431" s="5"/>
    </row>
    <row r="432" spans="1:15" ht="17.25" x14ac:dyDescent="0.3">
      <c r="A432" s="21" t="s">
        <v>24</v>
      </c>
      <c r="C432" s="5" t="str">
        <f t="shared" ref="C432" si="747">E432</f>
        <v>E100018</v>
      </c>
      <c r="D432" s="26">
        <f t="shared" ref="D432" si="748">J432</f>
        <v>0.60019999999999996</v>
      </c>
      <c r="E432" s="15" t="str">
        <f>"E100018"</f>
        <v>E100018</v>
      </c>
      <c r="F432" s="16" t="str">
        <f>"Flexi-Clock &amp; Clip"</f>
        <v>Flexi-Clock &amp; Clip</v>
      </c>
      <c r="G432" s="17" t="str">
        <f>"EA"</f>
        <v>EA</v>
      </c>
      <c r="H432" s="15"/>
      <c r="I432" s="15">
        <v>26501</v>
      </c>
      <c r="J432" s="25">
        <v>0.60019999999999996</v>
      </c>
      <c r="K432" s="24">
        <f t="shared" ref="K432" si="749">SUBTOTAL(9,K433:K435)</f>
        <v>4899.4326000000001</v>
      </c>
      <c r="N432" s="5"/>
      <c r="O432" s="5"/>
    </row>
    <row r="433" spans="1:15" ht="17.25" x14ac:dyDescent="0.3">
      <c r="A433" s="21" t="s">
        <v>24</v>
      </c>
      <c r="C433" s="5" t="str">
        <f t="shared" ref="C433" si="750">C432</f>
        <v>E100018</v>
      </c>
      <c r="D433" s="26">
        <f t="shared" ref="D433" si="751">D432</f>
        <v>0.60019999999999996</v>
      </c>
      <c r="E433" s="17"/>
      <c r="F433" s="17"/>
      <c r="G433" s="14"/>
      <c r="H433" s="14" t="str">
        <f>"AD-WHSE1"</f>
        <v>AD-WHSE1</v>
      </c>
      <c r="I433" s="19">
        <v>2471</v>
      </c>
      <c r="J433" s="14"/>
      <c r="K433" s="28">
        <f t="shared" ref="K433" si="752">I433*D433</f>
        <v>1483.0942</v>
      </c>
      <c r="N433" s="5"/>
      <c r="O433" s="5"/>
    </row>
    <row r="434" spans="1:15" ht="17.25" x14ac:dyDescent="0.3">
      <c r="A434" s="21" t="s">
        <v>24</v>
      </c>
      <c r="C434" s="5" t="str">
        <f t="shared" ref="C434" si="753">C433</f>
        <v>E100018</v>
      </c>
      <c r="D434" s="26">
        <f t="shared" ref="D434" si="754">D433</f>
        <v>0.60019999999999996</v>
      </c>
      <c r="E434" s="17"/>
      <c r="F434" s="17"/>
      <c r="G434" s="14"/>
      <c r="H434" s="14" t="str">
        <f>"AD-WHSE2"</f>
        <v>AD-WHSE2</v>
      </c>
      <c r="I434" s="19">
        <v>5692</v>
      </c>
      <c r="J434" s="14"/>
      <c r="K434" s="28">
        <f t="shared" ref="K434" si="755">I434*D434</f>
        <v>3416.3383999999996</v>
      </c>
      <c r="N434" s="5"/>
      <c r="O434" s="5"/>
    </row>
    <row r="435" spans="1:15" x14ac:dyDescent="0.3">
      <c r="A435" s="21" t="s">
        <v>24</v>
      </c>
      <c r="C435" s="5" t="str">
        <f>C433</f>
        <v>E100018</v>
      </c>
      <c r="D435" s="26">
        <f>D433</f>
        <v>0.60019999999999996</v>
      </c>
      <c r="E435" s="14"/>
      <c r="F435" s="14"/>
      <c r="G435" s="14"/>
      <c r="H435" s="14"/>
      <c r="I435" s="14"/>
      <c r="J435" s="14"/>
      <c r="K435" s="23"/>
      <c r="N435" s="5"/>
      <c r="O435" s="5"/>
    </row>
    <row r="436" spans="1:15" x14ac:dyDescent="0.3">
      <c r="A436" s="21" t="s">
        <v>24</v>
      </c>
      <c r="K436" s="13"/>
      <c r="N436" s="5"/>
      <c r="O436" s="5"/>
    </row>
    <row r="437" spans="1:15" ht="17.25" x14ac:dyDescent="0.3">
      <c r="A437" s="21" t="s">
        <v>24</v>
      </c>
      <c r="C437" s="5" t="str">
        <f t="shared" ref="C437" si="756">E437</f>
        <v>E100019</v>
      </c>
      <c r="D437" s="26">
        <f t="shared" ref="D437" si="757">J437</f>
        <v>1.6196999999999999</v>
      </c>
      <c r="E437" s="15" t="str">
        <f>"E100019"</f>
        <v>E100019</v>
      </c>
      <c r="F437" s="16" t="str">
        <f>"Mini Travel Alarm"</f>
        <v>Mini Travel Alarm</v>
      </c>
      <c r="G437" s="17" t="str">
        <f>"EA"</f>
        <v>EA</v>
      </c>
      <c r="H437" s="15"/>
      <c r="I437" s="15">
        <v>17672</v>
      </c>
      <c r="J437" s="25">
        <v>1.6196999999999999</v>
      </c>
      <c r="K437" s="24">
        <f t="shared" ref="K437" si="758">SUBTOTAL(9,K438:K440)</f>
        <v>6943.6538999999993</v>
      </c>
      <c r="N437" s="5"/>
      <c r="O437" s="5"/>
    </row>
    <row r="438" spans="1:15" ht="17.25" x14ac:dyDescent="0.3">
      <c r="A438" s="21" t="s">
        <v>24</v>
      </c>
      <c r="C438" s="5" t="str">
        <f t="shared" ref="C438" si="759">C437</f>
        <v>E100019</v>
      </c>
      <c r="D438" s="26">
        <f t="shared" ref="D438" si="760">D437</f>
        <v>1.6196999999999999</v>
      </c>
      <c r="E438" s="17"/>
      <c r="F438" s="17"/>
      <c r="G438" s="14"/>
      <c r="H438" s="14" t="str">
        <f>"AD-WHSE1"</f>
        <v>AD-WHSE1</v>
      </c>
      <c r="I438" s="19">
        <v>1418</v>
      </c>
      <c r="J438" s="14"/>
      <c r="K438" s="28">
        <f t="shared" ref="K438" si="761">I438*D438</f>
        <v>2296.7345999999998</v>
      </c>
      <c r="N438" s="5"/>
      <c r="O438" s="5"/>
    </row>
    <row r="439" spans="1:15" ht="17.25" x14ac:dyDescent="0.3">
      <c r="A439" s="21" t="s">
        <v>24</v>
      </c>
      <c r="C439" s="5" t="str">
        <f t="shared" ref="C439" si="762">C438</f>
        <v>E100019</v>
      </c>
      <c r="D439" s="26">
        <f t="shared" ref="D439" si="763">D438</f>
        <v>1.6196999999999999</v>
      </c>
      <c r="E439" s="17"/>
      <c r="F439" s="17"/>
      <c r="G439" s="14"/>
      <c r="H439" s="14" t="str">
        <f>"AD-WHSE2"</f>
        <v>AD-WHSE2</v>
      </c>
      <c r="I439" s="19">
        <v>2869</v>
      </c>
      <c r="J439" s="14"/>
      <c r="K439" s="28">
        <f t="shared" ref="K439" si="764">I439*D439</f>
        <v>4646.9192999999996</v>
      </c>
      <c r="N439" s="5"/>
      <c r="O439" s="5"/>
    </row>
    <row r="440" spans="1:15" x14ac:dyDescent="0.3">
      <c r="A440" s="21" t="s">
        <v>24</v>
      </c>
      <c r="C440" s="5" t="str">
        <f>C438</f>
        <v>E100019</v>
      </c>
      <c r="D440" s="26">
        <f>D438</f>
        <v>1.6196999999999999</v>
      </c>
      <c r="E440" s="14"/>
      <c r="F440" s="14"/>
      <c r="G440" s="14"/>
      <c r="H440" s="14"/>
      <c r="I440" s="14"/>
      <c r="J440" s="14"/>
      <c r="K440" s="23"/>
      <c r="N440" s="5"/>
      <c r="O440" s="5"/>
    </row>
    <row r="441" spans="1:15" x14ac:dyDescent="0.3">
      <c r="A441" s="21" t="s">
        <v>24</v>
      </c>
      <c r="K441" s="13"/>
      <c r="N441" s="5"/>
      <c r="O441" s="5"/>
    </row>
    <row r="442" spans="1:15" ht="17.25" x14ac:dyDescent="0.3">
      <c r="A442" s="21" t="s">
        <v>24</v>
      </c>
      <c r="C442" s="5" t="str">
        <f t="shared" ref="C442" si="765">E442</f>
        <v>E100020</v>
      </c>
      <c r="D442" s="26">
        <f t="shared" ref="D442" si="766">J442</f>
        <v>4.6801000000000004</v>
      </c>
      <c r="E442" s="15" t="str">
        <f>"E100020"</f>
        <v>E100020</v>
      </c>
      <c r="F442" s="16" t="str">
        <f>"Flip-up Travel Alarm"</f>
        <v>Flip-up Travel Alarm</v>
      </c>
      <c r="G442" s="17" t="str">
        <f>"EA"</f>
        <v>EA</v>
      </c>
      <c r="H442" s="15"/>
      <c r="I442" s="15">
        <v>8426</v>
      </c>
      <c r="J442" s="25">
        <v>4.6801000000000004</v>
      </c>
      <c r="K442" s="24">
        <f t="shared" ref="K442" si="767">SUBTOTAL(9,K443:K445)</f>
        <v>9009.192500000001</v>
      </c>
      <c r="N442" s="5"/>
      <c r="O442" s="5"/>
    </row>
    <row r="443" spans="1:15" ht="17.25" x14ac:dyDescent="0.3">
      <c r="A443" s="21" t="s">
        <v>24</v>
      </c>
      <c r="C443" s="5" t="str">
        <f t="shared" ref="C443" si="768">C442</f>
        <v>E100020</v>
      </c>
      <c r="D443" s="26">
        <f t="shared" ref="D443" si="769">D442</f>
        <v>4.6801000000000004</v>
      </c>
      <c r="E443" s="17"/>
      <c r="F443" s="17"/>
      <c r="G443" s="14"/>
      <c r="H443" s="14" t="str">
        <f>"AD-WHSE1"</f>
        <v>AD-WHSE1</v>
      </c>
      <c r="I443" s="19">
        <v>786</v>
      </c>
      <c r="J443" s="14"/>
      <c r="K443" s="28">
        <f t="shared" ref="K443" si="770">I443*D443</f>
        <v>3678.5586000000003</v>
      </c>
      <c r="N443" s="5"/>
      <c r="O443" s="5"/>
    </row>
    <row r="444" spans="1:15" ht="17.25" x14ac:dyDescent="0.3">
      <c r="A444" s="21" t="s">
        <v>24</v>
      </c>
      <c r="C444" s="5" t="str">
        <f t="shared" ref="C444" si="771">C443</f>
        <v>E100020</v>
      </c>
      <c r="D444" s="26">
        <f t="shared" ref="D444" si="772">D443</f>
        <v>4.6801000000000004</v>
      </c>
      <c r="E444" s="17"/>
      <c r="F444" s="17"/>
      <c r="G444" s="14"/>
      <c r="H444" s="14" t="str">
        <f>"AD-WHSE2"</f>
        <v>AD-WHSE2</v>
      </c>
      <c r="I444" s="19">
        <v>1139</v>
      </c>
      <c r="J444" s="14"/>
      <c r="K444" s="28">
        <f t="shared" ref="K444" si="773">I444*D444</f>
        <v>5330.6339000000007</v>
      </c>
      <c r="N444" s="5"/>
      <c r="O444" s="5"/>
    </row>
    <row r="445" spans="1:15" x14ac:dyDescent="0.3">
      <c r="A445" s="21" t="s">
        <v>24</v>
      </c>
      <c r="C445" s="5" t="str">
        <f>C443</f>
        <v>E100020</v>
      </c>
      <c r="D445" s="26">
        <f>D443</f>
        <v>4.6801000000000004</v>
      </c>
      <c r="E445" s="14"/>
      <c r="F445" s="14"/>
      <c r="G445" s="14"/>
      <c r="H445" s="14"/>
      <c r="I445" s="14"/>
      <c r="J445" s="14"/>
      <c r="K445" s="23"/>
      <c r="N445" s="5"/>
      <c r="O445" s="5"/>
    </row>
    <row r="446" spans="1:15" x14ac:dyDescent="0.3">
      <c r="A446" s="21" t="s">
        <v>24</v>
      </c>
      <c r="K446" s="13"/>
      <c r="N446" s="5"/>
      <c r="O446" s="5"/>
    </row>
    <row r="447" spans="1:15" ht="17.25" x14ac:dyDescent="0.3">
      <c r="A447" s="21" t="s">
        <v>24</v>
      </c>
      <c r="C447" s="5" t="str">
        <f t="shared" ref="C447" si="774">E447</f>
        <v>E100021</v>
      </c>
      <c r="D447" s="26">
        <f t="shared" ref="D447" si="775">J447</f>
        <v>1.44</v>
      </c>
      <c r="E447" s="15" t="str">
        <f>"E100021"</f>
        <v>E100021</v>
      </c>
      <c r="F447" s="16" t="str">
        <f>"Slim Travel Alarm"</f>
        <v>Slim Travel Alarm</v>
      </c>
      <c r="G447" s="17" t="str">
        <f>"EA"</f>
        <v>EA</v>
      </c>
      <c r="H447" s="15"/>
      <c r="I447" s="15">
        <v>15281</v>
      </c>
      <c r="J447" s="25">
        <v>1.44</v>
      </c>
      <c r="K447" s="24">
        <f t="shared" ref="K447" si="776">SUBTOTAL(9,K448:K450)</f>
        <v>4793.76</v>
      </c>
      <c r="N447" s="5"/>
      <c r="O447" s="5"/>
    </row>
    <row r="448" spans="1:15" ht="17.25" x14ac:dyDescent="0.3">
      <c r="A448" s="21" t="s">
        <v>24</v>
      </c>
      <c r="C448" s="5" t="str">
        <f t="shared" ref="C448" si="777">C447</f>
        <v>E100021</v>
      </c>
      <c r="D448" s="26">
        <f t="shared" ref="D448" si="778">D447</f>
        <v>1.44</v>
      </c>
      <c r="E448" s="17"/>
      <c r="F448" s="17"/>
      <c r="G448" s="14"/>
      <c r="H448" s="14" t="str">
        <f>"AD-WHSE1"</f>
        <v>AD-WHSE1</v>
      </c>
      <c r="I448" s="19">
        <v>1494</v>
      </c>
      <c r="J448" s="14"/>
      <c r="K448" s="28">
        <f t="shared" ref="K448" si="779">I448*D448</f>
        <v>2151.36</v>
      </c>
      <c r="N448" s="5"/>
      <c r="O448" s="5"/>
    </row>
    <row r="449" spans="1:15" ht="17.25" x14ac:dyDescent="0.3">
      <c r="A449" s="21" t="s">
        <v>24</v>
      </c>
      <c r="C449" s="5" t="str">
        <f t="shared" ref="C449" si="780">C448</f>
        <v>E100021</v>
      </c>
      <c r="D449" s="26">
        <f t="shared" ref="D449" si="781">D448</f>
        <v>1.44</v>
      </c>
      <c r="E449" s="17"/>
      <c r="F449" s="17"/>
      <c r="G449" s="14"/>
      <c r="H449" s="14" t="str">
        <f>"AD-WHSE2"</f>
        <v>AD-WHSE2</v>
      </c>
      <c r="I449" s="19">
        <v>1835</v>
      </c>
      <c r="J449" s="14"/>
      <c r="K449" s="28">
        <f t="shared" ref="K449" si="782">I449*D449</f>
        <v>2642.4</v>
      </c>
      <c r="N449" s="5"/>
      <c r="O449" s="5"/>
    </row>
    <row r="450" spans="1:15" x14ac:dyDescent="0.3">
      <c r="A450" s="21" t="s">
        <v>24</v>
      </c>
      <c r="C450" s="5" t="str">
        <f>C448</f>
        <v>E100021</v>
      </c>
      <c r="D450" s="26">
        <f>D448</f>
        <v>1.44</v>
      </c>
      <c r="E450" s="14"/>
      <c r="F450" s="14"/>
      <c r="G450" s="14"/>
      <c r="H450" s="14"/>
      <c r="I450" s="14"/>
      <c r="J450" s="14"/>
      <c r="K450" s="23"/>
      <c r="N450" s="5"/>
      <c r="O450" s="5"/>
    </row>
    <row r="451" spans="1:15" x14ac:dyDescent="0.3">
      <c r="A451" s="21" t="s">
        <v>24</v>
      </c>
      <c r="K451" s="13"/>
      <c r="N451" s="5"/>
      <c r="O451" s="5"/>
    </row>
    <row r="452" spans="1:15" ht="17.25" x14ac:dyDescent="0.3">
      <c r="A452" s="21" t="s">
        <v>24</v>
      </c>
      <c r="C452" s="5" t="str">
        <f t="shared" ref="C452" si="783">E452</f>
        <v>E100022</v>
      </c>
      <c r="D452" s="26">
        <f t="shared" ref="D452" si="784">J452</f>
        <v>1.2801</v>
      </c>
      <c r="E452" s="15" t="str">
        <f>"E100022"</f>
        <v>E100022</v>
      </c>
      <c r="F452" s="16" t="str">
        <f>"Wide Screen Alarm Clock"</f>
        <v>Wide Screen Alarm Clock</v>
      </c>
      <c r="G452" s="17" t="str">
        <f>"EA"</f>
        <v>EA</v>
      </c>
      <c r="H452" s="15"/>
      <c r="I452" s="15">
        <v>24405.000000000004</v>
      </c>
      <c r="J452" s="25">
        <v>1.2801</v>
      </c>
      <c r="K452" s="24">
        <f t="shared" ref="K452" si="785">SUBTOTAL(9,K453:K455)</f>
        <v>9111.7518</v>
      </c>
      <c r="N452" s="5"/>
      <c r="O452" s="5"/>
    </row>
    <row r="453" spans="1:15" ht="17.25" x14ac:dyDescent="0.3">
      <c r="A453" s="21" t="s">
        <v>24</v>
      </c>
      <c r="C453" s="5" t="str">
        <f t="shared" ref="C453" si="786">C452</f>
        <v>E100022</v>
      </c>
      <c r="D453" s="26">
        <f t="shared" ref="D453" si="787">D452</f>
        <v>1.2801</v>
      </c>
      <c r="E453" s="17"/>
      <c r="F453" s="17"/>
      <c r="G453" s="14"/>
      <c r="H453" s="14" t="str">
        <f>"AD-WHSE1"</f>
        <v>AD-WHSE1</v>
      </c>
      <c r="I453" s="19">
        <v>3187</v>
      </c>
      <c r="J453" s="14"/>
      <c r="K453" s="28">
        <f t="shared" ref="K453" si="788">I453*D453</f>
        <v>4079.6786999999999</v>
      </c>
      <c r="N453" s="5"/>
      <c r="O453" s="5"/>
    </row>
    <row r="454" spans="1:15" ht="17.25" x14ac:dyDescent="0.3">
      <c r="A454" s="21" t="s">
        <v>24</v>
      </c>
      <c r="C454" s="5" t="str">
        <f t="shared" ref="C454" si="789">C453</f>
        <v>E100022</v>
      </c>
      <c r="D454" s="26">
        <f t="shared" ref="D454" si="790">D453</f>
        <v>1.2801</v>
      </c>
      <c r="E454" s="17"/>
      <c r="F454" s="17"/>
      <c r="G454" s="14"/>
      <c r="H454" s="14" t="str">
        <f>"AD-WHSE2"</f>
        <v>AD-WHSE2</v>
      </c>
      <c r="I454" s="19">
        <v>3931</v>
      </c>
      <c r="J454" s="14"/>
      <c r="K454" s="28">
        <f t="shared" ref="K454" si="791">I454*D454</f>
        <v>5032.0730999999996</v>
      </c>
      <c r="N454" s="5"/>
      <c r="O454" s="5"/>
    </row>
    <row r="455" spans="1:15" x14ac:dyDescent="0.3">
      <c r="A455" s="21" t="s">
        <v>24</v>
      </c>
      <c r="C455" s="5" t="str">
        <f>C453</f>
        <v>E100022</v>
      </c>
      <c r="D455" s="26">
        <f>D453</f>
        <v>1.2801</v>
      </c>
      <c r="E455" s="14"/>
      <c r="F455" s="14"/>
      <c r="G455" s="14"/>
      <c r="H455" s="14"/>
      <c r="I455" s="14"/>
      <c r="J455" s="14"/>
      <c r="K455" s="23"/>
      <c r="N455" s="5"/>
      <c r="O455" s="5"/>
    </row>
    <row r="456" spans="1:15" x14ac:dyDescent="0.3">
      <c r="A456" s="21" t="s">
        <v>24</v>
      </c>
      <c r="K456" s="13"/>
      <c r="N456" s="5"/>
      <c r="O456" s="5"/>
    </row>
    <row r="457" spans="1:15" ht="17.25" x14ac:dyDescent="0.3">
      <c r="A457" s="21" t="s">
        <v>24</v>
      </c>
      <c r="C457" s="5" t="str">
        <f t="shared" ref="C457" si="792">E457</f>
        <v>E100023</v>
      </c>
      <c r="D457" s="26">
        <f t="shared" ref="D457" si="793">J457</f>
        <v>2.0998000000000001</v>
      </c>
      <c r="E457" s="15" t="str">
        <f>"E100023"</f>
        <v>E100023</v>
      </c>
      <c r="F457" s="16" t="str">
        <f>"Sport Earbuds"</f>
        <v>Sport Earbuds</v>
      </c>
      <c r="G457" s="17" t="str">
        <f>"EA"</f>
        <v>EA</v>
      </c>
      <c r="H457" s="15"/>
      <c r="I457" s="15">
        <v>12738</v>
      </c>
      <c r="J457" s="25">
        <v>2.0998000000000001</v>
      </c>
      <c r="K457" s="24">
        <f t="shared" ref="K457" si="794">SUBTOTAL(9,K458:K460)</f>
        <v>4270.9931999999999</v>
      </c>
      <c r="N457" s="5"/>
      <c r="O457" s="5"/>
    </row>
    <row r="458" spans="1:15" ht="17.25" x14ac:dyDescent="0.3">
      <c r="A458" s="21" t="s">
        <v>24</v>
      </c>
      <c r="C458" s="5" t="str">
        <f t="shared" ref="C458" si="795">C457</f>
        <v>E100023</v>
      </c>
      <c r="D458" s="26">
        <f t="shared" ref="D458" si="796">D457</f>
        <v>2.0998000000000001</v>
      </c>
      <c r="E458" s="17"/>
      <c r="F458" s="17"/>
      <c r="G458" s="14"/>
      <c r="H458" s="14" t="str">
        <f>"AD-WHSE1"</f>
        <v>AD-WHSE1</v>
      </c>
      <c r="I458" s="19">
        <v>805.99999999999989</v>
      </c>
      <c r="J458" s="14"/>
      <c r="K458" s="28">
        <f t="shared" ref="K458" si="797">I458*D458</f>
        <v>1692.4387999999999</v>
      </c>
      <c r="N458" s="5"/>
      <c r="O458" s="5"/>
    </row>
    <row r="459" spans="1:15" ht="17.25" x14ac:dyDescent="0.3">
      <c r="A459" s="21" t="s">
        <v>24</v>
      </c>
      <c r="C459" s="5" t="str">
        <f t="shared" ref="C459" si="798">C458</f>
        <v>E100023</v>
      </c>
      <c r="D459" s="26">
        <f t="shared" ref="D459" si="799">D458</f>
        <v>2.0998000000000001</v>
      </c>
      <c r="E459" s="17"/>
      <c r="F459" s="17"/>
      <c r="G459" s="14"/>
      <c r="H459" s="14" t="str">
        <f>"AD-WHSE2"</f>
        <v>AD-WHSE2</v>
      </c>
      <c r="I459" s="19">
        <v>1228</v>
      </c>
      <c r="J459" s="14"/>
      <c r="K459" s="28">
        <f t="shared" ref="K459" si="800">I459*D459</f>
        <v>2578.5544</v>
      </c>
      <c r="N459" s="5"/>
      <c r="O459" s="5"/>
    </row>
    <row r="460" spans="1:15" x14ac:dyDescent="0.3">
      <c r="A460" s="21" t="s">
        <v>24</v>
      </c>
      <c r="C460" s="5" t="str">
        <f>C458</f>
        <v>E100023</v>
      </c>
      <c r="D460" s="26">
        <f>D458</f>
        <v>2.0998000000000001</v>
      </c>
      <c r="E460" s="14"/>
      <c r="F460" s="14"/>
      <c r="G460" s="14"/>
      <c r="H460" s="14"/>
      <c r="I460" s="14"/>
      <c r="J460" s="14"/>
      <c r="K460" s="23"/>
      <c r="N460" s="5"/>
      <c r="O460" s="5"/>
    </row>
    <row r="461" spans="1:15" x14ac:dyDescent="0.3">
      <c r="A461" s="21" t="s">
        <v>24</v>
      </c>
      <c r="K461" s="13"/>
      <c r="N461" s="5"/>
      <c r="O461" s="5"/>
    </row>
    <row r="462" spans="1:15" ht="17.25" x14ac:dyDescent="0.3">
      <c r="A462" s="21" t="s">
        <v>24</v>
      </c>
      <c r="C462" s="5" t="str">
        <f t="shared" ref="C462" si="801">E462</f>
        <v>E100024</v>
      </c>
      <c r="D462" s="26">
        <f t="shared" ref="D462" si="802">J462</f>
        <v>1.7202</v>
      </c>
      <c r="E462" s="15" t="str">
        <f>"E100024"</f>
        <v>E100024</v>
      </c>
      <c r="F462" s="16" t="str">
        <f>"Arch Calculator"</f>
        <v>Arch Calculator</v>
      </c>
      <c r="G462" s="17" t="str">
        <f>"EA"</f>
        <v>EA</v>
      </c>
      <c r="H462" s="15"/>
      <c r="I462" s="15">
        <v>16552</v>
      </c>
      <c r="J462" s="25">
        <v>1.7202</v>
      </c>
      <c r="K462" s="24">
        <f t="shared" ref="K462" si="803">SUBTOTAL(9,K463:K465)</f>
        <v>6975.4110000000001</v>
      </c>
      <c r="N462" s="5"/>
      <c r="O462" s="5"/>
    </row>
    <row r="463" spans="1:15" ht="17.25" x14ac:dyDescent="0.3">
      <c r="A463" s="21" t="s">
        <v>24</v>
      </c>
      <c r="C463" s="5" t="str">
        <f t="shared" ref="C463" si="804">C462</f>
        <v>E100024</v>
      </c>
      <c r="D463" s="26">
        <f t="shared" ref="D463" si="805">D462</f>
        <v>1.7202</v>
      </c>
      <c r="E463" s="17"/>
      <c r="F463" s="17"/>
      <c r="G463" s="14"/>
      <c r="H463" s="14" t="str">
        <f>"AD-WHSE1"</f>
        <v>AD-WHSE1</v>
      </c>
      <c r="I463" s="19">
        <v>2548</v>
      </c>
      <c r="J463" s="14"/>
      <c r="K463" s="28">
        <f t="shared" ref="K463" si="806">I463*D463</f>
        <v>4383.0695999999998</v>
      </c>
      <c r="N463" s="5"/>
      <c r="O463" s="5"/>
    </row>
    <row r="464" spans="1:15" ht="17.25" x14ac:dyDescent="0.3">
      <c r="A464" s="21" t="s">
        <v>24</v>
      </c>
      <c r="C464" s="5" t="str">
        <f t="shared" ref="C464" si="807">C463</f>
        <v>E100024</v>
      </c>
      <c r="D464" s="26">
        <f t="shared" ref="D464" si="808">D463</f>
        <v>1.7202</v>
      </c>
      <c r="E464" s="17"/>
      <c r="F464" s="17"/>
      <c r="G464" s="14"/>
      <c r="H464" s="14" t="str">
        <f>"AD-WHSE2"</f>
        <v>AD-WHSE2</v>
      </c>
      <c r="I464" s="19">
        <v>1507</v>
      </c>
      <c r="J464" s="14"/>
      <c r="K464" s="28">
        <f t="shared" ref="K464" si="809">I464*D464</f>
        <v>2592.3413999999998</v>
      </c>
      <c r="N464" s="5"/>
      <c r="O464" s="5"/>
    </row>
    <row r="465" spans="1:15" x14ac:dyDescent="0.3">
      <c r="A465" s="21" t="s">
        <v>24</v>
      </c>
      <c r="C465" s="5" t="str">
        <f>C463</f>
        <v>E100024</v>
      </c>
      <c r="D465" s="26">
        <f>D463</f>
        <v>1.7202</v>
      </c>
      <c r="E465" s="14"/>
      <c r="F465" s="14"/>
      <c r="G465" s="14"/>
      <c r="H465" s="14"/>
      <c r="I465" s="14"/>
      <c r="J465" s="14"/>
      <c r="K465" s="23"/>
      <c r="N465" s="5"/>
      <c r="O465" s="5"/>
    </row>
    <row r="466" spans="1:15" x14ac:dyDescent="0.3">
      <c r="A466" s="21" t="s">
        <v>24</v>
      </c>
      <c r="K466" s="13"/>
      <c r="N466" s="5"/>
      <c r="O466" s="5"/>
    </row>
    <row r="467" spans="1:15" ht="17.25" x14ac:dyDescent="0.3">
      <c r="A467" s="21" t="s">
        <v>24</v>
      </c>
      <c r="C467" s="5" t="str">
        <f t="shared" ref="C467" si="810">E467</f>
        <v>E100025</v>
      </c>
      <c r="D467" s="26">
        <f t="shared" ref="D467" si="811">J467</f>
        <v>1.02</v>
      </c>
      <c r="E467" s="15" t="str">
        <f>"E100025"</f>
        <v>E100025</v>
      </c>
      <c r="F467" s="16" t="str">
        <f>"Calc-U-Note"</f>
        <v>Calc-U-Note</v>
      </c>
      <c r="G467" s="17" t="str">
        <f>"EA"</f>
        <v>EA</v>
      </c>
      <c r="H467" s="15"/>
      <c r="I467" s="15">
        <v>12573.000000000002</v>
      </c>
      <c r="J467" s="25">
        <v>1.02</v>
      </c>
      <c r="K467" s="24">
        <f t="shared" ref="K467" si="812">SUBTOTAL(9,K468:K470)</f>
        <v>2062.4399999999996</v>
      </c>
      <c r="N467" s="5"/>
      <c r="O467" s="5"/>
    </row>
    <row r="468" spans="1:15" ht="17.25" x14ac:dyDescent="0.3">
      <c r="A468" s="21" t="s">
        <v>24</v>
      </c>
      <c r="C468" s="5" t="str">
        <f t="shared" ref="C468" si="813">C467</f>
        <v>E100025</v>
      </c>
      <c r="D468" s="26">
        <f t="shared" ref="D468" si="814">D467</f>
        <v>1.02</v>
      </c>
      <c r="E468" s="17"/>
      <c r="F468" s="17"/>
      <c r="G468" s="14"/>
      <c r="H468" s="14" t="str">
        <f>"AD-WHSE1"</f>
        <v>AD-WHSE1</v>
      </c>
      <c r="I468" s="19">
        <v>2012.9999999999998</v>
      </c>
      <c r="J468" s="14"/>
      <c r="K468" s="28">
        <f t="shared" ref="K468" si="815">I468*D468</f>
        <v>2053.2599999999998</v>
      </c>
      <c r="N468" s="5"/>
      <c r="O468" s="5"/>
    </row>
    <row r="469" spans="1:15" ht="17.25" x14ac:dyDescent="0.3">
      <c r="A469" s="21" t="s">
        <v>24</v>
      </c>
      <c r="C469" s="5" t="str">
        <f t="shared" ref="C469" si="816">C468</f>
        <v>E100025</v>
      </c>
      <c r="D469" s="26">
        <f t="shared" ref="D469" si="817">D468</f>
        <v>1.02</v>
      </c>
      <c r="E469" s="17"/>
      <c r="F469" s="17"/>
      <c r="G469" s="14"/>
      <c r="H469" s="14" t="str">
        <f>"AD-WHSE2"</f>
        <v>AD-WHSE2</v>
      </c>
      <c r="I469" s="19">
        <v>9</v>
      </c>
      <c r="J469" s="14"/>
      <c r="K469" s="28">
        <f t="shared" ref="K469" si="818">I469*D469</f>
        <v>9.18</v>
      </c>
      <c r="N469" s="5"/>
      <c r="O469" s="5"/>
    </row>
    <row r="470" spans="1:15" x14ac:dyDescent="0.3">
      <c r="A470" s="21" t="s">
        <v>24</v>
      </c>
      <c r="C470" s="5" t="str">
        <f>C468</f>
        <v>E100025</v>
      </c>
      <c r="D470" s="26">
        <f>D468</f>
        <v>1.02</v>
      </c>
      <c r="E470" s="14"/>
      <c r="F470" s="14"/>
      <c r="G470" s="14"/>
      <c r="H470" s="14"/>
      <c r="I470" s="14"/>
      <c r="J470" s="14"/>
      <c r="K470" s="23"/>
      <c r="N470" s="5"/>
      <c r="O470" s="5"/>
    </row>
    <row r="471" spans="1:15" x14ac:dyDescent="0.3">
      <c r="A471" s="21" t="s">
        <v>24</v>
      </c>
      <c r="K471" s="13"/>
      <c r="N471" s="5"/>
      <c r="O471" s="5"/>
    </row>
    <row r="472" spans="1:15" ht="17.25" x14ac:dyDescent="0.3">
      <c r="A472" s="21" t="s">
        <v>24</v>
      </c>
      <c r="C472" s="5" t="str">
        <f t="shared" ref="C472" si="819">E472</f>
        <v>E100026</v>
      </c>
      <c r="D472" s="26">
        <f t="shared" ref="D472" si="820">J472</f>
        <v>0.48</v>
      </c>
      <c r="E472" s="15" t="str">
        <f>"E100026"</f>
        <v>E100026</v>
      </c>
      <c r="F472" s="16" t="str">
        <f>"Desk Calculator"</f>
        <v>Desk Calculator</v>
      </c>
      <c r="G472" s="17" t="str">
        <f>"EA"</f>
        <v>EA</v>
      </c>
      <c r="H472" s="15"/>
      <c r="I472" s="15">
        <v>15299</v>
      </c>
      <c r="J472" s="25">
        <v>0.48</v>
      </c>
      <c r="K472" s="24">
        <f t="shared" ref="K472" si="821">SUBTOTAL(9,K473:K475)</f>
        <v>1226.8799999999999</v>
      </c>
      <c r="N472" s="5"/>
      <c r="O472" s="5"/>
    </row>
    <row r="473" spans="1:15" ht="17.25" x14ac:dyDescent="0.3">
      <c r="A473" s="21" t="s">
        <v>24</v>
      </c>
      <c r="C473" s="5" t="str">
        <f t="shared" ref="C473" si="822">C472</f>
        <v>E100026</v>
      </c>
      <c r="D473" s="26">
        <f t="shared" ref="D473" si="823">D472</f>
        <v>0.48</v>
      </c>
      <c r="E473" s="17"/>
      <c r="F473" s="17"/>
      <c r="G473" s="14"/>
      <c r="H473" s="14" t="str">
        <f>"AD-WHSE1"</f>
        <v>AD-WHSE1</v>
      </c>
      <c r="I473" s="19">
        <v>2046.9999999999998</v>
      </c>
      <c r="J473" s="14"/>
      <c r="K473" s="28">
        <f t="shared" ref="K473" si="824">I473*D473</f>
        <v>982.55999999999983</v>
      </c>
      <c r="N473" s="5"/>
      <c r="O473" s="5"/>
    </row>
    <row r="474" spans="1:15" ht="17.25" x14ac:dyDescent="0.3">
      <c r="A474" s="21" t="s">
        <v>24</v>
      </c>
      <c r="C474" s="5" t="str">
        <f t="shared" ref="C474" si="825">C473</f>
        <v>E100026</v>
      </c>
      <c r="D474" s="26">
        <f t="shared" ref="D474" si="826">D473</f>
        <v>0.48</v>
      </c>
      <c r="E474" s="17"/>
      <c r="F474" s="17"/>
      <c r="G474" s="14"/>
      <c r="H474" s="14" t="str">
        <f>"AD-WHSE2"</f>
        <v>AD-WHSE2</v>
      </c>
      <c r="I474" s="19">
        <v>509.00000000000006</v>
      </c>
      <c r="J474" s="14"/>
      <c r="K474" s="28">
        <f t="shared" ref="K474" si="827">I474*D474</f>
        <v>244.32000000000002</v>
      </c>
      <c r="N474" s="5"/>
      <c r="O474" s="5"/>
    </row>
    <row r="475" spans="1:15" x14ac:dyDescent="0.3">
      <c r="A475" s="21" t="s">
        <v>24</v>
      </c>
      <c r="C475" s="5" t="str">
        <f>C473</f>
        <v>E100026</v>
      </c>
      <c r="D475" s="26">
        <f>D473</f>
        <v>0.48</v>
      </c>
      <c r="E475" s="14"/>
      <c r="F475" s="14"/>
      <c r="G475" s="14"/>
      <c r="H475" s="14"/>
      <c r="I475" s="14"/>
      <c r="J475" s="14"/>
      <c r="K475" s="23"/>
      <c r="N475" s="5"/>
      <c r="O475" s="5"/>
    </row>
    <row r="476" spans="1:15" x14ac:dyDescent="0.3">
      <c r="A476" s="21" t="s">
        <v>24</v>
      </c>
      <c r="K476" s="13"/>
      <c r="N476" s="5"/>
      <c r="O476" s="5"/>
    </row>
    <row r="477" spans="1:15" ht="17.25" x14ac:dyDescent="0.3">
      <c r="A477" s="21" t="s">
        <v>24</v>
      </c>
      <c r="C477" s="5" t="str">
        <f t="shared" ref="C477" si="828">E477</f>
        <v>E100027</v>
      </c>
      <c r="D477" s="26">
        <f t="shared" ref="D477" si="829">J477</f>
        <v>1.2797000000000001</v>
      </c>
      <c r="E477" s="15" t="str">
        <f>"E100027"</f>
        <v>E100027</v>
      </c>
      <c r="F477" s="16" t="str">
        <f>"Ergo-Calculator"</f>
        <v>Ergo-Calculator</v>
      </c>
      <c r="G477" s="17" t="str">
        <f>"EA"</f>
        <v>EA</v>
      </c>
      <c r="H477" s="15"/>
      <c r="I477" s="15">
        <v>11409</v>
      </c>
      <c r="J477" s="25">
        <v>1.2797000000000001</v>
      </c>
      <c r="K477" s="24">
        <f t="shared" ref="K477" si="830">SUBTOTAL(9,K478:K480)</f>
        <v>1947.7034000000001</v>
      </c>
      <c r="N477" s="5"/>
      <c r="O477" s="5"/>
    </row>
    <row r="478" spans="1:15" ht="17.25" x14ac:dyDescent="0.3">
      <c r="A478" s="21" t="s">
        <v>24</v>
      </c>
      <c r="C478" s="5" t="str">
        <f t="shared" ref="C478" si="831">C477</f>
        <v>E100027</v>
      </c>
      <c r="D478" s="26">
        <f t="shared" ref="D478" si="832">D477</f>
        <v>1.2797000000000001</v>
      </c>
      <c r="E478" s="17"/>
      <c r="F478" s="17"/>
      <c r="G478" s="14"/>
      <c r="H478" s="14" t="str">
        <f>"AD-WHSE1"</f>
        <v>AD-WHSE1</v>
      </c>
      <c r="I478" s="19">
        <v>516</v>
      </c>
      <c r="J478" s="14"/>
      <c r="K478" s="28">
        <f t="shared" ref="K478" si="833">I478*D478</f>
        <v>660.3252</v>
      </c>
      <c r="N478" s="5"/>
      <c r="O478" s="5"/>
    </row>
    <row r="479" spans="1:15" ht="17.25" x14ac:dyDescent="0.3">
      <c r="A479" s="21" t="s">
        <v>24</v>
      </c>
      <c r="C479" s="5" t="str">
        <f t="shared" ref="C479" si="834">C478</f>
        <v>E100027</v>
      </c>
      <c r="D479" s="26">
        <f t="shared" ref="D479" si="835">D478</f>
        <v>1.2797000000000001</v>
      </c>
      <c r="E479" s="17"/>
      <c r="F479" s="17"/>
      <c r="G479" s="14"/>
      <c r="H479" s="14" t="str">
        <f>"AD-WHSE2"</f>
        <v>AD-WHSE2</v>
      </c>
      <c r="I479" s="19">
        <v>1006</v>
      </c>
      <c r="J479" s="14"/>
      <c r="K479" s="28">
        <f t="shared" ref="K479" si="836">I479*D479</f>
        <v>1287.3782000000001</v>
      </c>
      <c r="N479" s="5"/>
      <c r="O479" s="5"/>
    </row>
    <row r="480" spans="1:15" x14ac:dyDescent="0.3">
      <c r="A480" s="21" t="s">
        <v>24</v>
      </c>
      <c r="C480" s="5" t="str">
        <f>C478</f>
        <v>E100027</v>
      </c>
      <c r="D480" s="26">
        <f>D478</f>
        <v>1.2797000000000001</v>
      </c>
      <c r="E480" s="14"/>
      <c r="F480" s="14"/>
      <c r="G480" s="14"/>
      <c r="H480" s="14"/>
      <c r="I480" s="14"/>
      <c r="J480" s="14"/>
      <c r="K480" s="23"/>
      <c r="N480" s="5"/>
      <c r="O480" s="5"/>
    </row>
    <row r="481" spans="1:15" x14ac:dyDescent="0.3">
      <c r="A481" s="21" t="s">
        <v>24</v>
      </c>
      <c r="K481" s="13"/>
      <c r="N481" s="5"/>
      <c r="O481" s="5"/>
    </row>
    <row r="482" spans="1:15" ht="17.25" x14ac:dyDescent="0.3">
      <c r="A482" s="21" t="s">
        <v>24</v>
      </c>
      <c r="C482" s="5" t="str">
        <f t="shared" ref="C482" si="837">E482</f>
        <v>E100028</v>
      </c>
      <c r="D482" s="26">
        <f t="shared" ref="D482" si="838">J482</f>
        <v>1.86</v>
      </c>
      <c r="E482" s="15" t="str">
        <f>"E100028"</f>
        <v>E100028</v>
      </c>
      <c r="F482" s="16" t="str">
        <f>"USB 4-Port Hub"</f>
        <v>USB 4-Port Hub</v>
      </c>
      <c r="G482" s="17" t="str">
        <f>"EA"</f>
        <v>EA</v>
      </c>
      <c r="H482" s="15"/>
      <c r="I482" s="15">
        <v>16074</v>
      </c>
      <c r="J482" s="25">
        <v>1.86</v>
      </c>
      <c r="K482" s="24">
        <f t="shared" ref="K482" si="839">SUBTOTAL(9,K483:K485)</f>
        <v>5678.58</v>
      </c>
      <c r="N482" s="5"/>
      <c r="O482" s="5"/>
    </row>
    <row r="483" spans="1:15" ht="17.25" x14ac:dyDescent="0.3">
      <c r="A483" s="21" t="s">
        <v>24</v>
      </c>
      <c r="C483" s="5" t="str">
        <f t="shared" ref="C483" si="840">C482</f>
        <v>E100028</v>
      </c>
      <c r="D483" s="26">
        <f t="shared" ref="D483" si="841">D482</f>
        <v>1.86</v>
      </c>
      <c r="E483" s="17"/>
      <c r="F483" s="17"/>
      <c r="G483" s="14"/>
      <c r="H483" s="14" t="str">
        <f>"AD-WHSE1"</f>
        <v>AD-WHSE1</v>
      </c>
      <c r="I483" s="19">
        <v>2010.9999999999998</v>
      </c>
      <c r="J483" s="14"/>
      <c r="K483" s="28">
        <f t="shared" ref="K483" si="842">I483*D483</f>
        <v>3740.4599999999996</v>
      </c>
      <c r="N483" s="5"/>
      <c r="O483" s="5"/>
    </row>
    <row r="484" spans="1:15" ht="17.25" x14ac:dyDescent="0.3">
      <c r="A484" s="21" t="s">
        <v>24</v>
      </c>
      <c r="C484" s="5" t="str">
        <f t="shared" ref="C484" si="843">C483</f>
        <v>E100028</v>
      </c>
      <c r="D484" s="26">
        <f t="shared" ref="D484" si="844">D483</f>
        <v>1.86</v>
      </c>
      <c r="E484" s="17"/>
      <c r="F484" s="17"/>
      <c r="G484" s="14"/>
      <c r="H484" s="14" t="str">
        <f>"AD-WHSE2"</f>
        <v>AD-WHSE2</v>
      </c>
      <c r="I484" s="19">
        <v>1042</v>
      </c>
      <c r="J484" s="14"/>
      <c r="K484" s="28">
        <f t="shared" ref="K484" si="845">I484*D484</f>
        <v>1938.1200000000001</v>
      </c>
      <c r="N484" s="5"/>
      <c r="O484" s="5"/>
    </row>
    <row r="485" spans="1:15" x14ac:dyDescent="0.3">
      <c r="A485" s="21" t="s">
        <v>24</v>
      </c>
      <c r="C485" s="5" t="str">
        <f>C483</f>
        <v>E100028</v>
      </c>
      <c r="D485" s="26">
        <f>D483</f>
        <v>1.86</v>
      </c>
      <c r="E485" s="14"/>
      <c r="F485" s="14"/>
      <c r="G485" s="14"/>
      <c r="H485" s="14"/>
      <c r="I485" s="14"/>
      <c r="J485" s="14"/>
      <c r="K485" s="23"/>
      <c r="N485" s="5"/>
      <c r="O485" s="5"/>
    </row>
    <row r="486" spans="1:15" x14ac:dyDescent="0.3">
      <c r="A486" s="21" t="s">
        <v>24</v>
      </c>
      <c r="K486" s="13"/>
      <c r="N486" s="5"/>
      <c r="O486" s="5"/>
    </row>
    <row r="487" spans="1:15" ht="17.25" x14ac:dyDescent="0.3">
      <c r="A487" s="21" t="s">
        <v>24</v>
      </c>
      <c r="C487" s="5" t="str">
        <f t="shared" ref="C487" si="846">E487</f>
        <v>E100029</v>
      </c>
      <c r="D487" s="26">
        <f t="shared" ref="D487" si="847">J487</f>
        <v>1.68</v>
      </c>
      <c r="E487" s="15" t="str">
        <f>"E100029"</f>
        <v>E100029</v>
      </c>
      <c r="F487" s="16" t="str">
        <f>"LED Flex Light"</f>
        <v>LED Flex Light</v>
      </c>
      <c r="G487" s="17" t="str">
        <f>"EA"</f>
        <v>EA</v>
      </c>
      <c r="H487" s="15"/>
      <c r="I487" s="15">
        <v>12627</v>
      </c>
      <c r="J487" s="25">
        <v>1.68</v>
      </c>
      <c r="K487" s="24">
        <f t="shared" ref="K487" si="848">SUBTOTAL(9,K488:K490)</f>
        <v>4297.4400000000005</v>
      </c>
      <c r="N487" s="5"/>
      <c r="O487" s="5"/>
    </row>
    <row r="488" spans="1:15" ht="17.25" x14ac:dyDescent="0.3">
      <c r="A488" s="21" t="s">
        <v>24</v>
      </c>
      <c r="C488" s="5" t="str">
        <f t="shared" ref="C488" si="849">C487</f>
        <v>E100029</v>
      </c>
      <c r="D488" s="26">
        <f t="shared" ref="D488" si="850">D487</f>
        <v>1.68</v>
      </c>
      <c r="E488" s="17"/>
      <c r="F488" s="17"/>
      <c r="G488" s="14"/>
      <c r="H488" s="14" t="str">
        <f>"AD-WHSE1"</f>
        <v>AD-WHSE1</v>
      </c>
      <c r="I488" s="19">
        <v>2033</v>
      </c>
      <c r="J488" s="14"/>
      <c r="K488" s="28">
        <f t="shared" ref="K488" si="851">I488*D488</f>
        <v>3415.44</v>
      </c>
      <c r="N488" s="5"/>
      <c r="O488" s="5"/>
    </row>
    <row r="489" spans="1:15" ht="17.25" x14ac:dyDescent="0.3">
      <c r="A489" s="21" t="s">
        <v>24</v>
      </c>
      <c r="C489" s="5" t="str">
        <f t="shared" ref="C489" si="852">C488</f>
        <v>E100029</v>
      </c>
      <c r="D489" s="26">
        <f t="shared" ref="D489" si="853">D488</f>
        <v>1.68</v>
      </c>
      <c r="E489" s="17"/>
      <c r="F489" s="17"/>
      <c r="G489" s="14"/>
      <c r="H489" s="14" t="str">
        <f>"AD-WHSE2"</f>
        <v>AD-WHSE2</v>
      </c>
      <c r="I489" s="19">
        <v>525</v>
      </c>
      <c r="J489" s="14"/>
      <c r="K489" s="28">
        <f t="shared" ref="K489" si="854">I489*D489</f>
        <v>882</v>
      </c>
      <c r="N489" s="5"/>
      <c r="O489" s="5"/>
    </row>
    <row r="490" spans="1:15" x14ac:dyDescent="0.3">
      <c r="A490" s="21" t="s">
        <v>24</v>
      </c>
      <c r="C490" s="5" t="str">
        <f>C488</f>
        <v>E100029</v>
      </c>
      <c r="D490" s="26">
        <f>D488</f>
        <v>1.68</v>
      </c>
      <c r="E490" s="14"/>
      <c r="F490" s="14"/>
      <c r="G490" s="14"/>
      <c r="H490" s="14"/>
      <c r="I490" s="14"/>
      <c r="J490" s="14"/>
      <c r="K490" s="23"/>
      <c r="N490" s="5"/>
      <c r="O490" s="5"/>
    </row>
    <row r="491" spans="1:15" x14ac:dyDescent="0.3">
      <c r="A491" s="21" t="s">
        <v>24</v>
      </c>
      <c r="K491" s="13"/>
      <c r="N491" s="5"/>
      <c r="O491" s="5"/>
    </row>
    <row r="492" spans="1:15" ht="17.25" x14ac:dyDescent="0.3">
      <c r="A492" s="21" t="s">
        <v>24</v>
      </c>
      <c r="C492" s="5" t="str">
        <f t="shared" ref="C492" si="855">E492</f>
        <v>E100030</v>
      </c>
      <c r="D492" s="26">
        <f t="shared" ref="D492" si="856">J492</f>
        <v>0.5</v>
      </c>
      <c r="E492" s="15" t="str">
        <f>"E100030"</f>
        <v>E100030</v>
      </c>
      <c r="F492" s="16" t="str">
        <f>"LED Keychain"</f>
        <v>LED Keychain</v>
      </c>
      <c r="G492" s="17" t="str">
        <f>"EA"</f>
        <v>EA</v>
      </c>
      <c r="H492" s="15"/>
      <c r="I492" s="15">
        <v>12202.000000000002</v>
      </c>
      <c r="J492" s="25">
        <v>0.5</v>
      </c>
      <c r="K492" s="24">
        <f t="shared" ref="K492" si="857">SUBTOTAL(9,K493:K495)</f>
        <v>1027.5</v>
      </c>
      <c r="N492" s="5"/>
      <c r="O492" s="5"/>
    </row>
    <row r="493" spans="1:15" ht="17.25" x14ac:dyDescent="0.3">
      <c r="A493" s="21" t="s">
        <v>24</v>
      </c>
      <c r="C493" s="5" t="str">
        <f t="shared" ref="C493" si="858">C492</f>
        <v>E100030</v>
      </c>
      <c r="D493" s="26">
        <f t="shared" ref="D493" si="859">D492</f>
        <v>0.5</v>
      </c>
      <c r="E493" s="17"/>
      <c r="F493" s="17"/>
      <c r="G493" s="14"/>
      <c r="H493" s="14" t="str">
        <f>"AD-WHSE1"</f>
        <v>AD-WHSE1</v>
      </c>
      <c r="I493" s="19">
        <v>42</v>
      </c>
      <c r="J493" s="14"/>
      <c r="K493" s="28">
        <f t="shared" ref="K493" si="860">I493*D493</f>
        <v>21</v>
      </c>
      <c r="N493" s="5"/>
      <c r="O493" s="5"/>
    </row>
    <row r="494" spans="1:15" ht="17.25" x14ac:dyDescent="0.3">
      <c r="A494" s="21" t="s">
        <v>24</v>
      </c>
      <c r="C494" s="5" t="str">
        <f t="shared" ref="C494" si="861">C493</f>
        <v>E100030</v>
      </c>
      <c r="D494" s="26">
        <f t="shared" ref="D494" si="862">D493</f>
        <v>0.5</v>
      </c>
      <c r="E494" s="17"/>
      <c r="F494" s="17"/>
      <c r="G494" s="14"/>
      <c r="H494" s="14" t="str">
        <f>"AD-WHSE2"</f>
        <v>AD-WHSE2</v>
      </c>
      <c r="I494" s="19">
        <v>2012.9999999999998</v>
      </c>
      <c r="J494" s="14"/>
      <c r="K494" s="28">
        <f t="shared" ref="K494" si="863">I494*D494</f>
        <v>1006.4999999999999</v>
      </c>
      <c r="N494" s="5"/>
      <c r="O494" s="5"/>
    </row>
    <row r="495" spans="1:15" x14ac:dyDescent="0.3">
      <c r="A495" s="21" t="s">
        <v>24</v>
      </c>
      <c r="C495" s="5" t="str">
        <f>C493</f>
        <v>E100030</v>
      </c>
      <c r="D495" s="26">
        <f>D493</f>
        <v>0.5</v>
      </c>
      <c r="E495" s="14"/>
      <c r="F495" s="14"/>
      <c r="G495" s="14"/>
      <c r="H495" s="14"/>
      <c r="I495" s="14"/>
      <c r="J495" s="14"/>
      <c r="K495" s="23"/>
      <c r="N495" s="5"/>
      <c r="O495" s="5"/>
    </row>
    <row r="496" spans="1:15" x14ac:dyDescent="0.3">
      <c r="A496" s="21" t="s">
        <v>24</v>
      </c>
      <c r="K496" s="13"/>
      <c r="N496" s="5"/>
      <c r="O496" s="5"/>
    </row>
    <row r="497" spans="1:15" ht="17.25" x14ac:dyDescent="0.3">
      <c r="A497" s="21" t="s">
        <v>24</v>
      </c>
      <c r="C497" s="5" t="str">
        <f t="shared" ref="C497" si="864">E497</f>
        <v>E100031</v>
      </c>
      <c r="D497" s="26">
        <f t="shared" ref="D497" si="865">J497</f>
        <v>1.38</v>
      </c>
      <c r="E497" s="15" t="str">
        <f>"E100031"</f>
        <v>E100031</v>
      </c>
      <c r="F497" s="16" t="str">
        <f>"Ad Torch"</f>
        <v>Ad Torch</v>
      </c>
      <c r="G497" s="17" t="str">
        <f>"EA"</f>
        <v>EA</v>
      </c>
      <c r="H497" s="15"/>
      <c r="I497" s="15">
        <v>11193</v>
      </c>
      <c r="J497" s="25">
        <v>1.38</v>
      </c>
      <c r="K497" s="24">
        <f t="shared" ref="K497" si="866">SUBTOTAL(9,K498:K500)</f>
        <v>2783.4599999999996</v>
      </c>
      <c r="N497" s="5"/>
      <c r="O497" s="5"/>
    </row>
    <row r="498" spans="1:15" ht="17.25" x14ac:dyDescent="0.3">
      <c r="A498" s="21" t="s">
        <v>24</v>
      </c>
      <c r="C498" s="5" t="str">
        <f t="shared" ref="C498" si="867">C497</f>
        <v>E100031</v>
      </c>
      <c r="D498" s="26">
        <f t="shared" ref="D498" si="868">D497</f>
        <v>1.38</v>
      </c>
      <c r="E498" s="17"/>
      <c r="F498" s="17"/>
      <c r="G498" s="14"/>
      <c r="H498" s="14" t="str">
        <f>"AD-WHSE1"</f>
        <v>AD-WHSE1</v>
      </c>
      <c r="I498" s="19">
        <v>2012.9999999999998</v>
      </c>
      <c r="J498" s="14"/>
      <c r="K498" s="28">
        <f t="shared" ref="K498" si="869">I498*D498</f>
        <v>2777.9399999999996</v>
      </c>
      <c r="N498" s="5"/>
      <c r="O498" s="5"/>
    </row>
    <row r="499" spans="1:15" ht="17.25" x14ac:dyDescent="0.3">
      <c r="A499" s="21" t="s">
        <v>24</v>
      </c>
      <c r="C499" s="5" t="str">
        <f t="shared" ref="C499" si="870">C498</f>
        <v>E100031</v>
      </c>
      <c r="D499" s="26">
        <f t="shared" ref="D499" si="871">D498</f>
        <v>1.38</v>
      </c>
      <c r="E499" s="17"/>
      <c r="F499" s="17"/>
      <c r="G499" s="14"/>
      <c r="H499" s="14" t="str">
        <f>"AD-WHSE2"</f>
        <v>AD-WHSE2</v>
      </c>
      <c r="I499" s="19">
        <v>4</v>
      </c>
      <c r="J499" s="14"/>
      <c r="K499" s="28">
        <f t="shared" ref="K499" si="872">I499*D499</f>
        <v>5.52</v>
      </c>
      <c r="N499" s="5"/>
      <c r="O499" s="5"/>
    </row>
    <row r="500" spans="1:15" x14ac:dyDescent="0.3">
      <c r="A500" s="21" t="s">
        <v>24</v>
      </c>
      <c r="C500" s="5" t="str">
        <f>C498</f>
        <v>E100031</v>
      </c>
      <c r="D500" s="26">
        <f>D498</f>
        <v>1.38</v>
      </c>
      <c r="E500" s="14"/>
      <c r="F500" s="14"/>
      <c r="G500" s="14"/>
      <c r="H500" s="14"/>
      <c r="I500" s="14"/>
      <c r="J500" s="14"/>
      <c r="K500" s="23"/>
      <c r="N500" s="5"/>
      <c r="O500" s="5"/>
    </row>
    <row r="501" spans="1:15" x14ac:dyDescent="0.3">
      <c r="A501" s="21" t="s">
        <v>24</v>
      </c>
      <c r="K501" s="13"/>
      <c r="N501" s="5"/>
      <c r="O501" s="5"/>
    </row>
    <row r="502" spans="1:15" ht="17.25" x14ac:dyDescent="0.3">
      <c r="A502" s="21" t="s">
        <v>24</v>
      </c>
      <c r="C502" s="5" t="str">
        <f t="shared" ref="C502" si="873">E502</f>
        <v>E100032</v>
      </c>
      <c r="D502" s="26">
        <f t="shared" ref="D502" si="874">J502</f>
        <v>0.3296</v>
      </c>
      <c r="E502" s="15" t="str">
        <f>"E100032"</f>
        <v>E100032</v>
      </c>
      <c r="F502" s="16" t="str">
        <f>"Button Key-Light"</f>
        <v>Button Key-Light</v>
      </c>
      <c r="G502" s="17" t="str">
        <f>"EA"</f>
        <v>EA</v>
      </c>
      <c r="H502" s="15"/>
      <c r="I502" s="15">
        <v>9835</v>
      </c>
      <c r="J502" s="25">
        <v>0.3296</v>
      </c>
      <c r="K502" s="24">
        <f t="shared" ref="K502" si="875">SUBTOTAL(9,K503:K505)</f>
        <v>837.84320000000002</v>
      </c>
      <c r="N502" s="5"/>
      <c r="O502" s="5"/>
    </row>
    <row r="503" spans="1:15" ht="17.25" x14ac:dyDescent="0.3">
      <c r="A503" s="21" t="s">
        <v>24</v>
      </c>
      <c r="C503" s="5" t="str">
        <f t="shared" ref="C503" si="876">C502</f>
        <v>E100032</v>
      </c>
      <c r="D503" s="26">
        <f t="shared" ref="D503" si="877">D502</f>
        <v>0.3296</v>
      </c>
      <c r="E503" s="17"/>
      <c r="F503" s="17"/>
      <c r="G503" s="14"/>
      <c r="H503" s="14" t="str">
        <f>"AD-WHSE1"</f>
        <v>AD-WHSE1</v>
      </c>
      <c r="I503" s="19">
        <v>2008</v>
      </c>
      <c r="J503" s="14"/>
      <c r="K503" s="28">
        <f t="shared" ref="K503" si="878">I503*D503</f>
        <v>661.83680000000004</v>
      </c>
      <c r="N503" s="5"/>
      <c r="O503" s="5"/>
    </row>
    <row r="504" spans="1:15" ht="17.25" x14ac:dyDescent="0.3">
      <c r="A504" s="21" t="s">
        <v>24</v>
      </c>
      <c r="C504" s="5" t="str">
        <f t="shared" ref="C504" si="879">C503</f>
        <v>E100032</v>
      </c>
      <c r="D504" s="26">
        <f t="shared" ref="D504" si="880">D503</f>
        <v>0.3296</v>
      </c>
      <c r="E504" s="17"/>
      <c r="F504" s="17"/>
      <c r="G504" s="14"/>
      <c r="H504" s="14" t="str">
        <f>"AD-WHSE2"</f>
        <v>AD-WHSE2</v>
      </c>
      <c r="I504" s="19">
        <v>534</v>
      </c>
      <c r="J504" s="14"/>
      <c r="K504" s="28">
        <f t="shared" ref="K504" si="881">I504*D504</f>
        <v>176.00640000000001</v>
      </c>
      <c r="N504" s="5"/>
      <c r="O504" s="5"/>
    </row>
    <row r="505" spans="1:15" x14ac:dyDescent="0.3">
      <c r="A505" s="21" t="s">
        <v>24</v>
      </c>
      <c r="C505" s="5" t="str">
        <f>C503</f>
        <v>E100032</v>
      </c>
      <c r="D505" s="26">
        <f>D503</f>
        <v>0.3296</v>
      </c>
      <c r="E505" s="14"/>
      <c r="F505" s="14"/>
      <c r="G505" s="14"/>
      <c r="H505" s="14"/>
      <c r="I505" s="14"/>
      <c r="J505" s="14"/>
      <c r="K505" s="23"/>
      <c r="N505" s="5"/>
      <c r="O505" s="5"/>
    </row>
    <row r="506" spans="1:15" x14ac:dyDescent="0.3">
      <c r="A506" s="21" t="s">
        <v>24</v>
      </c>
      <c r="K506" s="13"/>
      <c r="N506" s="5"/>
      <c r="O506" s="5"/>
    </row>
    <row r="507" spans="1:15" ht="17.25" x14ac:dyDescent="0.3">
      <c r="A507" s="21" t="s">
        <v>24</v>
      </c>
      <c r="C507" s="5" t="str">
        <f t="shared" ref="C507" si="882">E507</f>
        <v>E100033</v>
      </c>
      <c r="D507" s="26">
        <f t="shared" ref="D507" si="883">J507</f>
        <v>1.56</v>
      </c>
      <c r="E507" s="15" t="str">
        <f>"E100033"</f>
        <v>E100033</v>
      </c>
      <c r="F507" s="16" t="str">
        <f>"Dual Source Flashlight"</f>
        <v>Dual Source Flashlight</v>
      </c>
      <c r="G507" s="17" t="str">
        <f>"EA"</f>
        <v>EA</v>
      </c>
      <c r="H507" s="15"/>
      <c r="I507" s="15">
        <v>10849</v>
      </c>
      <c r="J507" s="25">
        <v>1.56</v>
      </c>
      <c r="K507" s="24">
        <f t="shared" ref="K507" si="884">SUBTOTAL(9,K508:K510)</f>
        <v>3940.5600000000004</v>
      </c>
      <c r="N507" s="5"/>
      <c r="O507" s="5"/>
    </row>
    <row r="508" spans="1:15" ht="17.25" x14ac:dyDescent="0.3">
      <c r="A508" s="21" t="s">
        <v>24</v>
      </c>
      <c r="C508" s="5" t="str">
        <f t="shared" ref="C508" si="885">C507</f>
        <v>E100033</v>
      </c>
      <c r="D508" s="26">
        <f t="shared" ref="D508" si="886">D507</f>
        <v>1.56</v>
      </c>
      <c r="E508" s="17"/>
      <c r="F508" s="17"/>
      <c r="G508" s="14"/>
      <c r="H508" s="14" t="str">
        <f>"AD-WHSE1"</f>
        <v>AD-WHSE1</v>
      </c>
      <c r="I508" s="19">
        <v>2003</v>
      </c>
      <c r="J508" s="14"/>
      <c r="K508" s="28">
        <f t="shared" ref="K508" si="887">I508*D508</f>
        <v>3124.6800000000003</v>
      </c>
      <c r="N508" s="5"/>
      <c r="O508" s="5"/>
    </row>
    <row r="509" spans="1:15" ht="17.25" x14ac:dyDescent="0.3">
      <c r="A509" s="21" t="s">
        <v>24</v>
      </c>
      <c r="C509" s="5" t="str">
        <f t="shared" ref="C509" si="888">C508</f>
        <v>E100033</v>
      </c>
      <c r="D509" s="26">
        <f t="shared" ref="D509" si="889">D508</f>
        <v>1.56</v>
      </c>
      <c r="E509" s="17"/>
      <c r="F509" s="17"/>
      <c r="G509" s="14"/>
      <c r="H509" s="14" t="str">
        <f>"AD-WHSE2"</f>
        <v>AD-WHSE2</v>
      </c>
      <c r="I509" s="19">
        <v>523</v>
      </c>
      <c r="J509" s="14"/>
      <c r="K509" s="28">
        <f t="shared" ref="K509" si="890">I509*D509</f>
        <v>815.88</v>
      </c>
      <c r="N509" s="5"/>
      <c r="O509" s="5"/>
    </row>
    <row r="510" spans="1:15" x14ac:dyDescent="0.3">
      <c r="A510" s="21" t="s">
        <v>24</v>
      </c>
      <c r="C510" s="5" t="str">
        <f>C508</f>
        <v>E100033</v>
      </c>
      <c r="D510" s="26">
        <f>D508</f>
        <v>1.56</v>
      </c>
      <c r="E510" s="14"/>
      <c r="F510" s="14"/>
      <c r="G510" s="14"/>
      <c r="H510" s="14"/>
      <c r="I510" s="14"/>
      <c r="J510" s="14"/>
      <c r="K510" s="23"/>
      <c r="N510" s="5"/>
      <c r="O510" s="5"/>
    </row>
    <row r="511" spans="1:15" x14ac:dyDescent="0.3">
      <c r="A511" s="21" t="s">
        <v>24</v>
      </c>
      <c r="K511" s="13"/>
      <c r="N511" s="5"/>
      <c r="O511" s="5"/>
    </row>
    <row r="512" spans="1:15" ht="17.25" x14ac:dyDescent="0.3">
      <c r="A512" s="21" t="s">
        <v>24</v>
      </c>
      <c r="C512" s="5" t="str">
        <f t="shared" ref="C512" si="891">E512</f>
        <v>E100034</v>
      </c>
      <c r="D512" s="26">
        <f t="shared" ref="D512" si="892">J512</f>
        <v>2.7</v>
      </c>
      <c r="E512" s="15" t="str">
        <f>"E100034"</f>
        <v>E100034</v>
      </c>
      <c r="F512" s="16" t="str">
        <f>"Bamboo 1GB USB Flash Drive"</f>
        <v>Bamboo 1GB USB Flash Drive</v>
      </c>
      <c r="G512" s="17" t="str">
        <f>"EA"</f>
        <v>EA</v>
      </c>
      <c r="H512" s="15"/>
      <c r="I512" s="15">
        <v>10706</v>
      </c>
      <c r="J512" s="25">
        <v>2.7</v>
      </c>
      <c r="K512" s="24">
        <f t="shared" ref="K512" si="893">SUBTOTAL(9,K513:K515)</f>
        <v>8189.1</v>
      </c>
      <c r="N512" s="5"/>
      <c r="O512" s="5"/>
    </row>
    <row r="513" spans="1:15" ht="17.25" x14ac:dyDescent="0.3">
      <c r="A513" s="21" t="s">
        <v>24</v>
      </c>
      <c r="C513" s="5" t="str">
        <f t="shared" ref="C513" si="894">C512</f>
        <v>E100034</v>
      </c>
      <c r="D513" s="26">
        <f t="shared" ref="D513" si="895">D512</f>
        <v>2.7</v>
      </c>
      <c r="E513" s="17"/>
      <c r="F513" s="17"/>
      <c r="G513" s="14"/>
      <c r="H513" s="14" t="str">
        <f>"AD-WHSE1"</f>
        <v>AD-WHSE1</v>
      </c>
      <c r="I513" s="19">
        <v>2025</v>
      </c>
      <c r="J513" s="14"/>
      <c r="K513" s="28">
        <f t="shared" ref="K513" si="896">I513*D513</f>
        <v>5467.5</v>
      </c>
      <c r="N513" s="5"/>
      <c r="O513" s="5"/>
    </row>
    <row r="514" spans="1:15" ht="17.25" x14ac:dyDescent="0.3">
      <c r="A514" s="21" t="s">
        <v>24</v>
      </c>
      <c r="C514" s="5" t="str">
        <f t="shared" ref="C514" si="897">C513</f>
        <v>E100034</v>
      </c>
      <c r="D514" s="26">
        <f t="shared" ref="D514" si="898">D513</f>
        <v>2.7</v>
      </c>
      <c r="E514" s="17"/>
      <c r="F514" s="17"/>
      <c r="G514" s="14"/>
      <c r="H514" s="14" t="str">
        <f>"AD-WHSE2"</f>
        <v>AD-WHSE2</v>
      </c>
      <c r="I514" s="19">
        <v>1008</v>
      </c>
      <c r="J514" s="14"/>
      <c r="K514" s="28">
        <f t="shared" ref="K514" si="899">I514*D514</f>
        <v>2721.6000000000004</v>
      </c>
      <c r="N514" s="5"/>
      <c r="O514" s="5"/>
    </row>
    <row r="515" spans="1:15" x14ac:dyDescent="0.3">
      <c r="A515" s="21" t="s">
        <v>24</v>
      </c>
      <c r="C515" s="5" t="str">
        <f>C513</f>
        <v>E100034</v>
      </c>
      <c r="D515" s="26">
        <f>D513</f>
        <v>2.7</v>
      </c>
      <c r="E515" s="14"/>
      <c r="F515" s="14"/>
      <c r="G515" s="14"/>
      <c r="H515" s="14"/>
      <c r="I515" s="14"/>
      <c r="J515" s="14"/>
      <c r="K515" s="23"/>
      <c r="N515" s="5"/>
      <c r="O515" s="5"/>
    </row>
    <row r="516" spans="1:15" x14ac:dyDescent="0.3">
      <c r="A516" s="21" t="s">
        <v>24</v>
      </c>
      <c r="K516" s="13"/>
      <c r="N516" s="5"/>
      <c r="O516" s="5"/>
    </row>
    <row r="517" spans="1:15" ht="17.25" x14ac:dyDescent="0.3">
      <c r="A517" s="21" t="s">
        <v>24</v>
      </c>
      <c r="C517" s="5" t="str">
        <f t="shared" ref="C517" si="900">E517</f>
        <v>E100035</v>
      </c>
      <c r="D517" s="26">
        <f t="shared" ref="D517" si="901">J517</f>
        <v>2.25</v>
      </c>
      <c r="E517" s="15" t="str">
        <f>"E100035"</f>
        <v>E100035</v>
      </c>
      <c r="F517" s="16" t="str">
        <f>"2GB Foldout USB Flash Drive"</f>
        <v>2GB Foldout USB Flash Drive</v>
      </c>
      <c r="G517" s="17" t="str">
        <f>"EA"</f>
        <v>EA</v>
      </c>
      <c r="H517" s="15"/>
      <c r="I517" s="15">
        <v>12775.999999999998</v>
      </c>
      <c r="J517" s="25">
        <v>2.25</v>
      </c>
      <c r="K517" s="24">
        <f t="shared" ref="K517" si="902">SUBTOTAL(9,K518:K520)</f>
        <v>4590</v>
      </c>
      <c r="N517" s="5"/>
      <c r="O517" s="5"/>
    </row>
    <row r="518" spans="1:15" ht="17.25" x14ac:dyDescent="0.3">
      <c r="A518" s="21" t="s">
        <v>24</v>
      </c>
      <c r="C518" s="5" t="str">
        <f t="shared" ref="C518" si="903">C517</f>
        <v>E100035</v>
      </c>
      <c r="D518" s="26">
        <f t="shared" ref="D518" si="904">D517</f>
        <v>2.25</v>
      </c>
      <c r="E518" s="17"/>
      <c r="F518" s="17"/>
      <c r="G518" s="14"/>
      <c r="H518" s="14" t="str">
        <f>"AD-WHSE1"</f>
        <v>AD-WHSE1</v>
      </c>
      <c r="I518" s="19">
        <v>2035</v>
      </c>
      <c r="J518" s="14"/>
      <c r="K518" s="28">
        <f t="shared" ref="K518" si="905">I518*D518</f>
        <v>4578.75</v>
      </c>
      <c r="N518" s="5"/>
      <c r="O518" s="5"/>
    </row>
    <row r="519" spans="1:15" ht="17.25" x14ac:dyDescent="0.3">
      <c r="A519" s="21" t="s">
        <v>24</v>
      </c>
      <c r="C519" s="5" t="str">
        <f t="shared" ref="C519" si="906">C518</f>
        <v>E100035</v>
      </c>
      <c r="D519" s="26">
        <f t="shared" ref="D519" si="907">D518</f>
        <v>2.25</v>
      </c>
      <c r="E519" s="17"/>
      <c r="F519" s="17"/>
      <c r="G519" s="14"/>
      <c r="H519" s="14" t="str">
        <f>"AD-WHSE2"</f>
        <v>AD-WHSE2</v>
      </c>
      <c r="I519" s="19">
        <v>5</v>
      </c>
      <c r="J519" s="14"/>
      <c r="K519" s="28">
        <f t="shared" ref="K519" si="908">I519*D519</f>
        <v>11.25</v>
      </c>
      <c r="N519" s="5"/>
      <c r="O519" s="5"/>
    </row>
    <row r="520" spans="1:15" x14ac:dyDescent="0.3">
      <c r="A520" s="21" t="s">
        <v>24</v>
      </c>
      <c r="C520" s="5" t="str">
        <f>C518</f>
        <v>E100035</v>
      </c>
      <c r="D520" s="26">
        <f>D518</f>
        <v>2.25</v>
      </c>
      <c r="E520" s="14"/>
      <c r="F520" s="14"/>
      <c r="G520" s="14"/>
      <c r="H520" s="14"/>
      <c r="I520" s="14"/>
      <c r="J520" s="14"/>
      <c r="K520" s="23"/>
      <c r="N520" s="5"/>
      <c r="O520" s="5"/>
    </row>
    <row r="521" spans="1:15" x14ac:dyDescent="0.3">
      <c r="A521" s="21" t="s">
        <v>24</v>
      </c>
      <c r="K521" s="13"/>
      <c r="N521" s="5"/>
      <c r="O521" s="5"/>
    </row>
    <row r="522" spans="1:15" ht="17.25" x14ac:dyDescent="0.3">
      <c r="A522" s="21" t="s">
        <v>24</v>
      </c>
      <c r="C522" s="5" t="str">
        <f t="shared" ref="C522" si="909">E522</f>
        <v>E100036</v>
      </c>
      <c r="D522" s="26">
        <f t="shared" ref="D522" si="910">J522</f>
        <v>3.1899000000000002</v>
      </c>
      <c r="E522" s="15" t="str">
        <f>"E100036"</f>
        <v>E100036</v>
      </c>
      <c r="F522" s="16" t="str">
        <f>"2GB Executive USB Flash Drive"</f>
        <v>2GB Executive USB Flash Drive</v>
      </c>
      <c r="G522" s="17" t="str">
        <f>"EA"</f>
        <v>EA</v>
      </c>
      <c r="H522" s="15"/>
      <c r="I522" s="15">
        <v>5500</v>
      </c>
      <c r="J522" s="25">
        <v>3.1899000000000002</v>
      </c>
      <c r="K522" s="24">
        <f t="shared" ref="K522" si="911">SUBTOTAL(9,K523:K525)</f>
        <v>3189.8999999999996</v>
      </c>
      <c r="N522" s="5"/>
      <c r="O522" s="5"/>
    </row>
    <row r="523" spans="1:15" ht="17.25" x14ac:dyDescent="0.3">
      <c r="A523" s="21" t="s">
        <v>24</v>
      </c>
      <c r="C523" s="5" t="str">
        <f t="shared" ref="C523" si="912">C522</f>
        <v>E100036</v>
      </c>
      <c r="D523" s="26">
        <f t="shared" ref="D523" si="913">D522</f>
        <v>3.1899000000000002</v>
      </c>
      <c r="E523" s="17"/>
      <c r="F523" s="17"/>
      <c r="G523" s="14"/>
      <c r="H523" s="14" t="str">
        <f>"AD-WHSE1"</f>
        <v>AD-WHSE1</v>
      </c>
      <c r="I523" s="19">
        <v>499.99999999999994</v>
      </c>
      <c r="J523" s="14"/>
      <c r="K523" s="28">
        <f t="shared" ref="K523" si="914">I523*D523</f>
        <v>1594.9499999999998</v>
      </c>
      <c r="N523" s="5"/>
      <c r="O523" s="5"/>
    </row>
    <row r="524" spans="1:15" ht="17.25" x14ac:dyDescent="0.3">
      <c r="A524" s="21" t="s">
        <v>24</v>
      </c>
      <c r="C524" s="5" t="str">
        <f t="shared" ref="C524" si="915">C523</f>
        <v>E100036</v>
      </c>
      <c r="D524" s="26">
        <f t="shared" ref="D524" si="916">D523</f>
        <v>3.1899000000000002</v>
      </c>
      <c r="E524" s="17"/>
      <c r="F524" s="17"/>
      <c r="G524" s="14"/>
      <c r="H524" s="14" t="str">
        <f>"AD-WHSE2"</f>
        <v>AD-WHSE2</v>
      </c>
      <c r="I524" s="19">
        <v>499.99999999999994</v>
      </c>
      <c r="J524" s="14"/>
      <c r="K524" s="28">
        <f t="shared" ref="K524" si="917">I524*D524</f>
        <v>1594.9499999999998</v>
      </c>
      <c r="N524" s="5"/>
      <c r="O524" s="5"/>
    </row>
    <row r="525" spans="1:15" x14ac:dyDescent="0.3">
      <c r="A525" s="21" t="s">
        <v>24</v>
      </c>
      <c r="C525" s="5" t="str">
        <f>C523</f>
        <v>E100036</v>
      </c>
      <c r="D525" s="26">
        <f>D523</f>
        <v>3.1899000000000002</v>
      </c>
      <c r="E525" s="14"/>
      <c r="F525" s="14"/>
      <c r="G525" s="14"/>
      <c r="H525" s="14"/>
      <c r="I525" s="14"/>
      <c r="J525" s="14"/>
      <c r="K525" s="23"/>
      <c r="N525" s="5"/>
      <c r="O525" s="5"/>
    </row>
    <row r="526" spans="1:15" x14ac:dyDescent="0.3">
      <c r="A526" s="21" t="s">
        <v>24</v>
      </c>
      <c r="K526" s="13"/>
      <c r="N526" s="5"/>
      <c r="O526" s="5"/>
    </row>
    <row r="527" spans="1:15" ht="17.25" x14ac:dyDescent="0.3">
      <c r="A527" s="21" t="s">
        <v>24</v>
      </c>
      <c r="C527" s="5" t="str">
        <f t="shared" ref="C527" si="918">E527</f>
        <v>E100037</v>
      </c>
      <c r="D527" s="26">
        <f t="shared" ref="D527" si="919">J527</f>
        <v>5.3205</v>
      </c>
      <c r="E527" s="15" t="str">
        <f>"E100037"</f>
        <v>E100037</v>
      </c>
      <c r="F527" s="16" t="str">
        <f>"2GB Combo Lock USB Flash Drive"</f>
        <v>2GB Combo Lock USB Flash Drive</v>
      </c>
      <c r="G527" s="17" t="str">
        <f>"EA"</f>
        <v>EA</v>
      </c>
      <c r="H527" s="15"/>
      <c r="I527" s="15">
        <v>5500</v>
      </c>
      <c r="J527" s="25">
        <v>5.3205</v>
      </c>
      <c r="K527" s="24">
        <f t="shared" ref="K527" si="920">SUBTOTAL(9,K528:K530)</f>
        <v>5320.4999999999991</v>
      </c>
      <c r="N527" s="5"/>
      <c r="O527" s="5"/>
    </row>
    <row r="528" spans="1:15" ht="17.25" x14ac:dyDescent="0.3">
      <c r="A528" s="21" t="s">
        <v>24</v>
      </c>
      <c r="C528" s="5" t="str">
        <f t="shared" ref="C528" si="921">C527</f>
        <v>E100037</v>
      </c>
      <c r="D528" s="26">
        <f t="shared" ref="D528" si="922">D527</f>
        <v>5.3205</v>
      </c>
      <c r="E528" s="17"/>
      <c r="F528" s="17"/>
      <c r="G528" s="14"/>
      <c r="H528" s="14" t="str">
        <f>"AD-WHSE1"</f>
        <v>AD-WHSE1</v>
      </c>
      <c r="I528" s="19">
        <v>499.99999999999994</v>
      </c>
      <c r="J528" s="14"/>
      <c r="K528" s="28">
        <f t="shared" ref="K528" si="923">I528*D528</f>
        <v>2660.2499999999995</v>
      </c>
      <c r="N528" s="5"/>
      <c r="O528" s="5"/>
    </row>
    <row r="529" spans="1:15" ht="17.25" x14ac:dyDescent="0.3">
      <c r="A529" s="21" t="s">
        <v>24</v>
      </c>
      <c r="C529" s="5" t="str">
        <f t="shared" ref="C529" si="924">C528</f>
        <v>E100037</v>
      </c>
      <c r="D529" s="26">
        <f t="shared" ref="D529" si="925">D528</f>
        <v>5.3205</v>
      </c>
      <c r="E529" s="17"/>
      <c r="F529" s="17"/>
      <c r="G529" s="14"/>
      <c r="H529" s="14" t="str">
        <f>"AD-WHSE2"</f>
        <v>AD-WHSE2</v>
      </c>
      <c r="I529" s="19">
        <v>499.99999999999994</v>
      </c>
      <c r="J529" s="14"/>
      <c r="K529" s="28">
        <f t="shared" ref="K529" si="926">I529*D529</f>
        <v>2660.2499999999995</v>
      </c>
      <c r="N529" s="5"/>
      <c r="O529" s="5"/>
    </row>
    <row r="530" spans="1:15" x14ac:dyDescent="0.3">
      <c r="A530" s="21" t="s">
        <v>24</v>
      </c>
      <c r="C530" s="5" t="str">
        <f>C528</f>
        <v>E100037</v>
      </c>
      <c r="D530" s="26">
        <f>D528</f>
        <v>5.3205</v>
      </c>
      <c r="E530" s="14"/>
      <c r="F530" s="14"/>
      <c r="G530" s="14"/>
      <c r="H530" s="14"/>
      <c r="I530" s="14"/>
      <c r="J530" s="14"/>
      <c r="K530" s="23"/>
      <c r="N530" s="5"/>
      <c r="O530" s="5"/>
    </row>
    <row r="531" spans="1:15" x14ac:dyDescent="0.3">
      <c r="A531" s="21" t="s">
        <v>24</v>
      </c>
      <c r="K531" s="13"/>
      <c r="N531" s="5"/>
      <c r="O531" s="5"/>
    </row>
    <row r="532" spans="1:15" ht="17.25" x14ac:dyDescent="0.3">
      <c r="A532" s="21" t="s">
        <v>24</v>
      </c>
      <c r="C532" s="5" t="str">
        <f t="shared" ref="C532" si="927">E532</f>
        <v>E100038</v>
      </c>
      <c r="D532" s="26">
        <f t="shared" ref="D532" si="928">J532</f>
        <v>2.97</v>
      </c>
      <c r="E532" s="15" t="str">
        <f>"E100038"</f>
        <v>E100038</v>
      </c>
      <c r="F532" s="16" t="str">
        <f>"1GB USB Flash Drive Pen"</f>
        <v>1GB USB Flash Drive Pen</v>
      </c>
      <c r="G532" s="17" t="str">
        <f>"EA"</f>
        <v>EA</v>
      </c>
      <c r="H532" s="15"/>
      <c r="I532" s="15">
        <v>11560</v>
      </c>
      <c r="J532" s="25">
        <v>2.97</v>
      </c>
      <c r="K532" s="24">
        <f t="shared" ref="K532" si="929">SUBTOTAL(9,K533:K535)</f>
        <v>3213.54</v>
      </c>
      <c r="N532" s="5"/>
      <c r="O532" s="5"/>
    </row>
    <row r="533" spans="1:15" ht="17.25" x14ac:dyDescent="0.3">
      <c r="A533" s="21" t="s">
        <v>24</v>
      </c>
      <c r="C533" s="5" t="str">
        <f t="shared" ref="C533" si="930">C532</f>
        <v>E100038</v>
      </c>
      <c r="D533" s="26">
        <f t="shared" ref="D533" si="931">D532</f>
        <v>2.97</v>
      </c>
      <c r="E533" s="17"/>
      <c r="F533" s="17"/>
      <c r="G533" s="14"/>
      <c r="H533" s="14" t="str">
        <f>"AD-WHSE1"</f>
        <v>AD-WHSE1</v>
      </c>
      <c r="I533" s="19">
        <v>37</v>
      </c>
      <c r="J533" s="14"/>
      <c r="K533" s="28">
        <f t="shared" ref="K533" si="932">I533*D533</f>
        <v>109.89</v>
      </c>
      <c r="N533" s="5"/>
      <c r="O533" s="5"/>
    </row>
    <row r="534" spans="1:15" ht="17.25" x14ac:dyDescent="0.3">
      <c r="A534" s="21" t="s">
        <v>24</v>
      </c>
      <c r="C534" s="5" t="str">
        <f t="shared" ref="C534" si="933">C533</f>
        <v>E100038</v>
      </c>
      <c r="D534" s="26">
        <f t="shared" ref="D534" si="934">D533</f>
        <v>2.97</v>
      </c>
      <c r="E534" s="17"/>
      <c r="F534" s="17"/>
      <c r="G534" s="14"/>
      <c r="H534" s="14" t="str">
        <f>"AD-WHSE2"</f>
        <v>AD-WHSE2</v>
      </c>
      <c r="I534" s="19">
        <v>1045</v>
      </c>
      <c r="J534" s="14"/>
      <c r="K534" s="28">
        <f t="shared" ref="K534" si="935">I534*D534</f>
        <v>3103.65</v>
      </c>
      <c r="N534" s="5"/>
      <c r="O534" s="5"/>
    </row>
    <row r="535" spans="1:15" x14ac:dyDescent="0.3">
      <c r="A535" s="21" t="s">
        <v>24</v>
      </c>
      <c r="C535" s="5" t="str">
        <f>C533</f>
        <v>E100038</v>
      </c>
      <c r="D535" s="26">
        <f>D533</f>
        <v>2.97</v>
      </c>
      <c r="E535" s="14"/>
      <c r="F535" s="14"/>
      <c r="G535" s="14"/>
      <c r="H535" s="14"/>
      <c r="I535" s="14"/>
      <c r="J535" s="14"/>
      <c r="K535" s="23"/>
      <c r="N535" s="5"/>
      <c r="O535" s="5"/>
    </row>
    <row r="536" spans="1:15" x14ac:dyDescent="0.3">
      <c r="A536" s="21" t="s">
        <v>24</v>
      </c>
      <c r="K536" s="13"/>
      <c r="N536" s="5"/>
      <c r="O536" s="5"/>
    </row>
    <row r="537" spans="1:15" ht="17.25" x14ac:dyDescent="0.3">
      <c r="A537" s="21" t="s">
        <v>24</v>
      </c>
      <c r="C537" s="5" t="str">
        <f t="shared" ref="C537" si="936">E537</f>
        <v>E100039</v>
      </c>
      <c r="D537" s="26">
        <f t="shared" ref="D537" si="937">J537</f>
        <v>1.1200000000000001</v>
      </c>
      <c r="E537" s="15" t="str">
        <f>"E100039"</f>
        <v>E100039</v>
      </c>
      <c r="F537" s="16" t="str">
        <f>"Campfire Mug"</f>
        <v>Campfire Mug</v>
      </c>
      <c r="G537" s="17" t="str">
        <f>"EA"</f>
        <v>EA</v>
      </c>
      <c r="H537" s="15"/>
      <c r="I537" s="15">
        <v>8438</v>
      </c>
      <c r="J537" s="25">
        <v>1.1200000000000001</v>
      </c>
      <c r="K537" s="24">
        <f t="shared" ref="K537" si="938">SUBTOTAL(9,K538:K540)</f>
        <v>1261.1200000000001</v>
      </c>
      <c r="N537" s="5"/>
      <c r="O537" s="5"/>
    </row>
    <row r="538" spans="1:15" ht="17.25" x14ac:dyDescent="0.3">
      <c r="A538" s="21" t="s">
        <v>24</v>
      </c>
      <c r="C538" s="5" t="str">
        <f t="shared" ref="C538" si="939">C537</f>
        <v>E100039</v>
      </c>
      <c r="D538" s="26">
        <f t="shared" ref="D538" si="940">D537</f>
        <v>1.1200000000000001</v>
      </c>
      <c r="E538" s="17"/>
      <c r="F538" s="17"/>
      <c r="G538" s="14"/>
      <c r="H538" s="14" t="str">
        <f>"AD-WHSE1"</f>
        <v>AD-WHSE1</v>
      </c>
      <c r="I538" s="19">
        <v>43</v>
      </c>
      <c r="J538" s="14"/>
      <c r="K538" s="28">
        <f t="shared" ref="K538" si="941">I538*D538</f>
        <v>48.160000000000004</v>
      </c>
      <c r="N538" s="5"/>
      <c r="O538" s="5"/>
    </row>
    <row r="539" spans="1:15" ht="17.25" x14ac:dyDescent="0.3">
      <c r="A539" s="21" t="s">
        <v>24</v>
      </c>
      <c r="C539" s="5" t="str">
        <f t="shared" ref="C539" si="942">C538</f>
        <v>E100039</v>
      </c>
      <c r="D539" s="26">
        <f t="shared" ref="D539" si="943">D538</f>
        <v>1.1200000000000001</v>
      </c>
      <c r="E539" s="17"/>
      <c r="F539" s="17"/>
      <c r="G539" s="14"/>
      <c r="H539" s="14" t="str">
        <f>"AD-WHSE2"</f>
        <v>AD-WHSE2</v>
      </c>
      <c r="I539" s="19">
        <v>1083</v>
      </c>
      <c r="J539" s="14"/>
      <c r="K539" s="28">
        <f t="shared" ref="K539" si="944">I539*D539</f>
        <v>1212.96</v>
      </c>
      <c r="N539" s="5"/>
      <c r="O539" s="5"/>
    </row>
    <row r="540" spans="1:15" x14ac:dyDescent="0.3">
      <c r="A540" s="21" t="s">
        <v>24</v>
      </c>
      <c r="C540" s="5" t="str">
        <f>C538</f>
        <v>E100039</v>
      </c>
      <c r="D540" s="26">
        <f>D538</f>
        <v>1.1200000000000001</v>
      </c>
      <c r="E540" s="14"/>
      <c r="F540" s="14"/>
      <c r="G540" s="14"/>
      <c r="H540" s="14"/>
      <c r="I540" s="14"/>
      <c r="J540" s="14"/>
      <c r="K540" s="23"/>
      <c r="N540" s="5"/>
      <c r="O540" s="5"/>
    </row>
    <row r="541" spans="1:15" x14ac:dyDescent="0.3">
      <c r="A541" s="21" t="s">
        <v>24</v>
      </c>
      <c r="K541" s="13"/>
      <c r="N541" s="5"/>
      <c r="O541" s="5"/>
    </row>
    <row r="542" spans="1:15" ht="17.25" x14ac:dyDescent="0.3">
      <c r="A542" s="21" t="s">
        <v>24</v>
      </c>
      <c r="C542" s="5" t="str">
        <f t="shared" ref="C542" si="945">E542</f>
        <v>E100040</v>
      </c>
      <c r="D542" s="26">
        <f t="shared" ref="D542" si="946">J542</f>
        <v>1.1200000000000001</v>
      </c>
      <c r="E542" s="15" t="str">
        <f>"E100040"</f>
        <v>E100040</v>
      </c>
      <c r="F542" s="16" t="str">
        <f>"Wave Mug"</f>
        <v>Wave Mug</v>
      </c>
      <c r="G542" s="17" t="str">
        <f>"EA"</f>
        <v>EA</v>
      </c>
      <c r="H542" s="15"/>
      <c r="I542" s="15">
        <v>5992</v>
      </c>
      <c r="J542" s="25">
        <v>1.1200000000000001</v>
      </c>
      <c r="K542" s="24">
        <f t="shared" ref="K542" si="947">SUBTOTAL(9,K543:K545)</f>
        <v>1223.0400000000002</v>
      </c>
      <c r="N542" s="5"/>
      <c r="O542" s="5"/>
    </row>
    <row r="543" spans="1:15" ht="17.25" x14ac:dyDescent="0.3">
      <c r="A543" s="21" t="s">
        <v>24</v>
      </c>
      <c r="C543" s="5" t="str">
        <f t="shared" ref="C543" si="948">C542</f>
        <v>E100040</v>
      </c>
      <c r="D543" s="26">
        <f t="shared" ref="D543" si="949">D542</f>
        <v>1.1200000000000001</v>
      </c>
      <c r="E543" s="17"/>
      <c r="F543" s="17"/>
      <c r="G543" s="14"/>
      <c r="H543" s="14" t="str">
        <f>"AD-WHSE1"</f>
        <v>AD-WHSE1</v>
      </c>
      <c r="I543" s="19">
        <v>31</v>
      </c>
      <c r="J543" s="14"/>
      <c r="K543" s="28">
        <f t="shared" ref="K543" si="950">I543*D543</f>
        <v>34.720000000000006</v>
      </c>
      <c r="N543" s="5"/>
      <c r="O543" s="5"/>
    </row>
    <row r="544" spans="1:15" ht="17.25" x14ac:dyDescent="0.3">
      <c r="A544" s="21" t="s">
        <v>24</v>
      </c>
      <c r="C544" s="5" t="str">
        <f t="shared" ref="C544" si="951">C543</f>
        <v>E100040</v>
      </c>
      <c r="D544" s="26">
        <f t="shared" ref="D544" si="952">D543</f>
        <v>1.1200000000000001</v>
      </c>
      <c r="E544" s="17"/>
      <c r="F544" s="17"/>
      <c r="G544" s="14"/>
      <c r="H544" s="14" t="str">
        <f>"AD-WHSE2"</f>
        <v>AD-WHSE2</v>
      </c>
      <c r="I544" s="19">
        <v>1061</v>
      </c>
      <c r="J544" s="14"/>
      <c r="K544" s="28">
        <f t="shared" ref="K544" si="953">I544*D544</f>
        <v>1188.3200000000002</v>
      </c>
      <c r="N544" s="5"/>
      <c r="O544" s="5"/>
    </row>
    <row r="545" spans="1:15" x14ac:dyDescent="0.3">
      <c r="A545" s="21" t="s">
        <v>24</v>
      </c>
      <c r="C545" s="5" t="str">
        <f>C543</f>
        <v>E100040</v>
      </c>
      <c r="D545" s="26">
        <f>D543</f>
        <v>1.1200000000000001</v>
      </c>
      <c r="E545" s="14"/>
      <c r="F545" s="14"/>
      <c r="G545" s="14"/>
      <c r="H545" s="14"/>
      <c r="I545" s="14"/>
      <c r="J545" s="14"/>
      <c r="K545" s="23"/>
      <c r="N545" s="5"/>
      <c r="O545" s="5"/>
    </row>
    <row r="546" spans="1:15" x14ac:dyDescent="0.3">
      <c r="A546" s="21" t="s">
        <v>24</v>
      </c>
      <c r="K546" s="13"/>
      <c r="N546" s="5"/>
      <c r="O546" s="5"/>
    </row>
    <row r="547" spans="1:15" ht="17.25" x14ac:dyDescent="0.3">
      <c r="A547" s="21" t="s">
        <v>24</v>
      </c>
      <c r="C547" s="5" t="str">
        <f t="shared" ref="C547" si="954">E547</f>
        <v>E100041</v>
      </c>
      <c r="D547" s="26">
        <f t="shared" ref="D547" si="955">J547</f>
        <v>0.43</v>
      </c>
      <c r="E547" s="15" t="str">
        <f>"E100041"</f>
        <v>E100041</v>
      </c>
      <c r="F547" s="16" t="str">
        <f>"Biodegradable Colored SPORT BOT"</f>
        <v>Biodegradable Colored SPORT BOT</v>
      </c>
      <c r="G547" s="17" t="str">
        <f>"EA"</f>
        <v>EA</v>
      </c>
      <c r="H547" s="15"/>
      <c r="I547" s="15">
        <v>5121</v>
      </c>
      <c r="J547" s="25">
        <v>0.43</v>
      </c>
      <c r="K547" s="24">
        <f t="shared" ref="K547" si="956">SUBTOTAL(9,K548:K550)</f>
        <v>52.459999999999994</v>
      </c>
      <c r="N547" s="5"/>
      <c r="O547" s="5"/>
    </row>
    <row r="548" spans="1:15" ht="17.25" x14ac:dyDescent="0.3">
      <c r="A548" s="21" t="s">
        <v>24</v>
      </c>
      <c r="C548" s="5" t="str">
        <f t="shared" ref="C548" si="957">C547</f>
        <v>E100041</v>
      </c>
      <c r="D548" s="26">
        <f t="shared" ref="D548" si="958">D547</f>
        <v>0.43</v>
      </c>
      <c r="E548" s="17"/>
      <c r="F548" s="17"/>
      <c r="G548" s="14"/>
      <c r="H548" s="14" t="str">
        <f>"AD-WHSE1"</f>
        <v>AD-WHSE1</v>
      </c>
      <c r="I548" s="19">
        <v>25</v>
      </c>
      <c r="J548" s="14"/>
      <c r="K548" s="28">
        <f t="shared" ref="K548" si="959">I548*D548</f>
        <v>10.75</v>
      </c>
      <c r="N548" s="5"/>
      <c r="O548" s="5"/>
    </row>
    <row r="549" spans="1:15" ht="17.25" x14ac:dyDescent="0.3">
      <c r="A549" s="21" t="s">
        <v>24</v>
      </c>
      <c r="C549" s="5" t="str">
        <f t="shared" ref="C549" si="960">C548</f>
        <v>E100041</v>
      </c>
      <c r="D549" s="26">
        <f t="shared" ref="D549" si="961">D548</f>
        <v>0.43</v>
      </c>
      <c r="E549" s="17"/>
      <c r="F549" s="17"/>
      <c r="G549" s="14"/>
      <c r="H549" s="14" t="str">
        <f>"AD-WHSE2"</f>
        <v>AD-WHSE2</v>
      </c>
      <c r="I549" s="19">
        <v>96.999999999999986</v>
      </c>
      <c r="J549" s="14"/>
      <c r="K549" s="28">
        <f t="shared" ref="K549" si="962">I549*D549</f>
        <v>41.709999999999994</v>
      </c>
      <c r="N549" s="5"/>
      <c r="O549" s="5"/>
    </row>
    <row r="550" spans="1:15" x14ac:dyDescent="0.3">
      <c r="A550" s="21" t="s">
        <v>24</v>
      </c>
      <c r="C550" s="5" t="str">
        <f>C548</f>
        <v>E100041</v>
      </c>
      <c r="D550" s="26">
        <f>D548</f>
        <v>0.43</v>
      </c>
      <c r="E550" s="14"/>
      <c r="F550" s="14"/>
      <c r="G550" s="14"/>
      <c r="H550" s="14"/>
      <c r="I550" s="14"/>
      <c r="J550" s="14"/>
      <c r="K550" s="23"/>
      <c r="N550" s="5"/>
      <c r="O550" s="5"/>
    </row>
    <row r="551" spans="1:15" x14ac:dyDescent="0.3">
      <c r="A551" s="21" t="s">
        <v>24</v>
      </c>
      <c r="K551" s="13"/>
      <c r="N551" s="5"/>
      <c r="O551" s="5"/>
    </row>
    <row r="552" spans="1:15" ht="17.25" x14ac:dyDescent="0.3">
      <c r="A552" s="21" t="s">
        <v>24</v>
      </c>
      <c r="C552" s="5" t="str">
        <f t="shared" ref="C552" si="963">E552</f>
        <v>E100042</v>
      </c>
      <c r="D552" s="26">
        <f t="shared" ref="D552" si="964">J552</f>
        <v>2.1501000000000001</v>
      </c>
      <c r="E552" s="15" t="str">
        <f>"E100042"</f>
        <v>E100042</v>
      </c>
      <c r="F552" s="16" t="str">
        <f>"Soft Touch Travel Mug"</f>
        <v>Soft Touch Travel Mug</v>
      </c>
      <c r="G552" s="17" t="str">
        <f>"EA"</f>
        <v>EA</v>
      </c>
      <c r="H552" s="15"/>
      <c r="I552" s="15">
        <v>7641.9999999999991</v>
      </c>
      <c r="J552" s="25">
        <v>2.1501000000000001</v>
      </c>
      <c r="K552" s="24">
        <f t="shared" ref="K552" si="965">SUBTOTAL(9,K553:K555)</f>
        <v>2322.1080000000002</v>
      </c>
      <c r="N552" s="5"/>
      <c r="O552" s="5"/>
    </row>
    <row r="553" spans="1:15" ht="17.25" x14ac:dyDescent="0.3">
      <c r="A553" s="21" t="s">
        <v>24</v>
      </c>
      <c r="C553" s="5" t="str">
        <f t="shared" ref="C553" si="966">C552</f>
        <v>E100042</v>
      </c>
      <c r="D553" s="26">
        <f t="shared" ref="D553" si="967">D552</f>
        <v>2.1501000000000001</v>
      </c>
      <c r="E553" s="17"/>
      <c r="F553" s="17"/>
      <c r="G553" s="14"/>
      <c r="H553" s="14" t="str">
        <f>"AD-WHSE1"</f>
        <v>AD-WHSE1</v>
      </c>
      <c r="I553" s="19">
        <v>1001.0000000000001</v>
      </c>
      <c r="J553" s="14"/>
      <c r="K553" s="28">
        <f t="shared" ref="K553" si="968">I553*D553</f>
        <v>2152.2501000000002</v>
      </c>
      <c r="N553" s="5"/>
      <c r="O553" s="5"/>
    </row>
    <row r="554" spans="1:15" ht="17.25" x14ac:dyDescent="0.3">
      <c r="A554" s="21" t="s">
        <v>24</v>
      </c>
      <c r="C554" s="5" t="str">
        <f t="shared" ref="C554" si="969">C553</f>
        <v>E100042</v>
      </c>
      <c r="D554" s="26">
        <f t="shared" ref="D554" si="970">D553</f>
        <v>2.1501000000000001</v>
      </c>
      <c r="E554" s="17"/>
      <c r="F554" s="17"/>
      <c r="G554" s="14"/>
      <c r="H554" s="14" t="str">
        <f>"AD-WHSE2"</f>
        <v>AD-WHSE2</v>
      </c>
      <c r="I554" s="19">
        <v>79</v>
      </c>
      <c r="J554" s="14"/>
      <c r="K554" s="28">
        <f t="shared" ref="K554" si="971">I554*D554</f>
        <v>169.8579</v>
      </c>
      <c r="N554" s="5"/>
      <c r="O554" s="5"/>
    </row>
    <row r="555" spans="1:15" x14ac:dyDescent="0.3">
      <c r="A555" s="21" t="s">
        <v>24</v>
      </c>
      <c r="C555" s="5" t="str">
        <f>C553</f>
        <v>E100042</v>
      </c>
      <c r="D555" s="26">
        <f>D553</f>
        <v>2.1501000000000001</v>
      </c>
      <c r="E555" s="14"/>
      <c r="F555" s="14"/>
      <c r="G555" s="14"/>
      <c r="H555" s="14"/>
      <c r="I555" s="14"/>
      <c r="J555" s="14"/>
      <c r="K555" s="23"/>
      <c r="N555" s="5"/>
      <c r="O555" s="5"/>
    </row>
    <row r="556" spans="1:15" x14ac:dyDescent="0.3">
      <c r="A556" s="21" t="s">
        <v>24</v>
      </c>
      <c r="K556" s="13"/>
      <c r="N556" s="5"/>
      <c r="O556" s="5"/>
    </row>
    <row r="557" spans="1:15" ht="17.25" x14ac:dyDescent="0.3">
      <c r="A557" s="21" t="s">
        <v>24</v>
      </c>
      <c r="C557" s="5" t="str">
        <f t="shared" ref="C557" si="972">E557</f>
        <v>E100043</v>
      </c>
      <c r="D557" s="26">
        <f t="shared" ref="D557" si="973">J557</f>
        <v>0.93</v>
      </c>
      <c r="E557" s="15" t="str">
        <f>"E100043"</f>
        <v>E100043</v>
      </c>
      <c r="F557" s="16" t="str">
        <f>"Pub Glass"</f>
        <v>Pub Glass</v>
      </c>
      <c r="G557" s="17" t="str">
        <f>"EA"</f>
        <v>EA</v>
      </c>
      <c r="H557" s="15"/>
      <c r="I557" s="15">
        <v>4626</v>
      </c>
      <c r="J557" s="25">
        <v>0.93</v>
      </c>
      <c r="K557" s="24">
        <f t="shared" ref="K557" si="974">SUBTOTAL(9,K558:K560)</f>
        <v>953.25000000000011</v>
      </c>
      <c r="N557" s="5"/>
      <c r="O557" s="5"/>
    </row>
    <row r="558" spans="1:15" ht="17.25" x14ac:dyDescent="0.3">
      <c r="A558" s="21" t="s">
        <v>24</v>
      </c>
      <c r="C558" s="5" t="str">
        <f t="shared" ref="C558" si="975">C557</f>
        <v>E100043</v>
      </c>
      <c r="D558" s="26">
        <f t="shared" ref="D558" si="976">D557</f>
        <v>0.93</v>
      </c>
      <c r="E558" s="17"/>
      <c r="F558" s="17"/>
      <c r="G558" s="14"/>
      <c r="H558" s="14" t="str">
        <f>"AD-WHSE1"</f>
        <v>AD-WHSE1</v>
      </c>
      <c r="I558" s="19">
        <v>23</v>
      </c>
      <c r="J558" s="14"/>
      <c r="K558" s="28">
        <f t="shared" ref="K558" si="977">I558*D558</f>
        <v>21.39</v>
      </c>
      <c r="N558" s="5"/>
      <c r="O558" s="5"/>
    </row>
    <row r="559" spans="1:15" ht="17.25" x14ac:dyDescent="0.3">
      <c r="A559" s="21" t="s">
        <v>24</v>
      </c>
      <c r="C559" s="5" t="str">
        <f t="shared" ref="C559" si="978">C558</f>
        <v>E100043</v>
      </c>
      <c r="D559" s="26">
        <f t="shared" ref="D559" si="979">D558</f>
        <v>0.93</v>
      </c>
      <c r="E559" s="17"/>
      <c r="F559" s="17"/>
      <c r="G559" s="14"/>
      <c r="H559" s="14" t="str">
        <f>"AD-WHSE2"</f>
        <v>AD-WHSE2</v>
      </c>
      <c r="I559" s="19">
        <v>1002.0000000000001</v>
      </c>
      <c r="J559" s="14"/>
      <c r="K559" s="28">
        <f t="shared" ref="K559" si="980">I559*D559</f>
        <v>931.86000000000013</v>
      </c>
      <c r="N559" s="5"/>
      <c r="O559" s="5"/>
    </row>
    <row r="560" spans="1:15" x14ac:dyDescent="0.3">
      <c r="A560" s="21" t="s">
        <v>24</v>
      </c>
      <c r="C560" s="5" t="str">
        <f>C558</f>
        <v>E100043</v>
      </c>
      <c r="D560" s="26">
        <f>D558</f>
        <v>0.93</v>
      </c>
      <c r="E560" s="14"/>
      <c r="F560" s="14"/>
      <c r="G560" s="14"/>
      <c r="H560" s="14"/>
      <c r="I560" s="14"/>
      <c r="J560" s="14"/>
      <c r="K560" s="23"/>
      <c r="N560" s="5"/>
      <c r="O560" s="5"/>
    </row>
    <row r="561" spans="1:15" x14ac:dyDescent="0.3">
      <c r="A561" s="21" t="s">
        <v>24</v>
      </c>
      <c r="K561" s="13"/>
      <c r="N561" s="5"/>
      <c r="O561" s="5"/>
    </row>
    <row r="562" spans="1:15" ht="17.25" x14ac:dyDescent="0.3">
      <c r="A562" s="21" t="s">
        <v>24</v>
      </c>
      <c r="C562" s="5" t="str">
        <f t="shared" ref="C562" si="981">E562</f>
        <v>E100044</v>
      </c>
      <c r="D562" s="26">
        <f t="shared" ref="D562" si="982">J562</f>
        <v>0.38</v>
      </c>
      <c r="E562" s="15" t="str">
        <f>"E100044"</f>
        <v>E100044</v>
      </c>
      <c r="F562" s="16" t="str">
        <f>"Juice Glass"</f>
        <v>Juice Glass</v>
      </c>
      <c r="G562" s="17" t="str">
        <f>"EA"</f>
        <v>EA</v>
      </c>
      <c r="H562" s="15"/>
      <c r="I562" s="15">
        <v>6050</v>
      </c>
      <c r="J562" s="25">
        <v>0.38</v>
      </c>
      <c r="K562" s="24">
        <f t="shared" ref="K562" si="983">SUBTOTAL(9,K563:K565)</f>
        <v>442.70000000000005</v>
      </c>
      <c r="N562" s="5"/>
      <c r="O562" s="5"/>
    </row>
    <row r="563" spans="1:15" ht="17.25" x14ac:dyDescent="0.3">
      <c r="A563" s="21" t="s">
        <v>24</v>
      </c>
      <c r="C563" s="5" t="str">
        <f t="shared" ref="C563" si="984">C562</f>
        <v>E100044</v>
      </c>
      <c r="D563" s="26">
        <f t="shared" ref="D563" si="985">D562</f>
        <v>0.38</v>
      </c>
      <c r="E563" s="17"/>
      <c r="F563" s="17"/>
      <c r="G563" s="14"/>
      <c r="H563" s="14" t="str">
        <f>"AD-WHSE1"</f>
        <v>AD-WHSE1</v>
      </c>
      <c r="I563" s="19">
        <v>96.999999999999986</v>
      </c>
      <c r="J563" s="14"/>
      <c r="K563" s="28">
        <f t="shared" ref="K563" si="986">I563*D563</f>
        <v>36.859999999999992</v>
      </c>
      <c r="N563" s="5"/>
      <c r="O563" s="5"/>
    </row>
    <row r="564" spans="1:15" ht="17.25" x14ac:dyDescent="0.3">
      <c r="A564" s="21" t="s">
        <v>24</v>
      </c>
      <c r="C564" s="5" t="str">
        <f t="shared" ref="C564" si="987">C563</f>
        <v>E100044</v>
      </c>
      <c r="D564" s="26">
        <f t="shared" ref="D564" si="988">D563</f>
        <v>0.38</v>
      </c>
      <c r="E564" s="17"/>
      <c r="F564" s="17"/>
      <c r="G564" s="14"/>
      <c r="H564" s="14" t="str">
        <f>"AD-WHSE2"</f>
        <v>AD-WHSE2</v>
      </c>
      <c r="I564" s="19">
        <v>1068</v>
      </c>
      <c r="J564" s="14"/>
      <c r="K564" s="28">
        <f t="shared" ref="K564" si="989">I564*D564</f>
        <v>405.84000000000003</v>
      </c>
      <c r="N564" s="5"/>
      <c r="O564" s="5"/>
    </row>
    <row r="565" spans="1:15" x14ac:dyDescent="0.3">
      <c r="A565" s="21" t="s">
        <v>24</v>
      </c>
      <c r="C565" s="5" t="str">
        <f>C563</f>
        <v>E100044</v>
      </c>
      <c r="D565" s="26">
        <f>D563</f>
        <v>0.38</v>
      </c>
      <c r="E565" s="14"/>
      <c r="F565" s="14"/>
      <c r="G565" s="14"/>
      <c r="H565" s="14"/>
      <c r="I565" s="14"/>
      <c r="J565" s="14"/>
      <c r="K565" s="23"/>
      <c r="N565" s="5"/>
      <c r="O565" s="5"/>
    </row>
    <row r="566" spans="1:15" x14ac:dyDescent="0.3">
      <c r="A566" s="21" t="s">
        <v>24</v>
      </c>
      <c r="K566" s="13"/>
      <c r="N566" s="5"/>
      <c r="O566" s="5"/>
    </row>
    <row r="567" spans="1:15" ht="17.25" x14ac:dyDescent="0.3">
      <c r="A567" s="21" t="s">
        <v>24</v>
      </c>
      <c r="C567" s="5" t="str">
        <f t="shared" ref="C567" si="990">E567</f>
        <v>E100045</v>
      </c>
      <c r="D567" s="26">
        <f t="shared" ref="D567" si="991">J567</f>
        <v>0.62</v>
      </c>
      <c r="E567" s="15" t="str">
        <f>"E100045"</f>
        <v>E100045</v>
      </c>
      <c r="F567" s="16" t="str">
        <f>"Flute"</f>
        <v>Flute</v>
      </c>
      <c r="G567" s="17" t="str">
        <f>"EA"</f>
        <v>EA</v>
      </c>
      <c r="H567" s="15"/>
      <c r="I567" s="15">
        <v>7814</v>
      </c>
      <c r="J567" s="25">
        <v>0.62</v>
      </c>
      <c r="K567" s="24">
        <f t="shared" ref="K567" si="992">SUBTOTAL(9,K568:K570)</f>
        <v>728.5</v>
      </c>
      <c r="N567" s="5"/>
      <c r="O567" s="5"/>
    </row>
    <row r="568" spans="1:15" ht="17.25" x14ac:dyDescent="0.3">
      <c r="A568" s="21" t="s">
        <v>24</v>
      </c>
      <c r="C568" s="5" t="str">
        <f t="shared" ref="C568" si="993">C567</f>
        <v>E100045</v>
      </c>
      <c r="D568" s="26">
        <f t="shared" ref="D568" si="994">D567</f>
        <v>0.62</v>
      </c>
      <c r="E568" s="17"/>
      <c r="F568" s="17"/>
      <c r="G568" s="14"/>
      <c r="H568" s="14" t="str">
        <f>"AD-WHSE1"</f>
        <v>AD-WHSE1</v>
      </c>
      <c r="I568" s="19">
        <v>76</v>
      </c>
      <c r="J568" s="14"/>
      <c r="K568" s="28">
        <f t="shared" ref="K568" si="995">I568*D568</f>
        <v>47.12</v>
      </c>
      <c r="N568" s="5"/>
      <c r="O568" s="5"/>
    </row>
    <row r="569" spans="1:15" ht="17.25" x14ac:dyDescent="0.3">
      <c r="A569" s="21" t="s">
        <v>24</v>
      </c>
      <c r="C569" s="5" t="str">
        <f t="shared" ref="C569" si="996">C568</f>
        <v>E100045</v>
      </c>
      <c r="D569" s="26">
        <f t="shared" ref="D569" si="997">D568</f>
        <v>0.62</v>
      </c>
      <c r="E569" s="17"/>
      <c r="F569" s="17"/>
      <c r="G569" s="14"/>
      <c r="H569" s="14" t="str">
        <f>"AD-WHSE2"</f>
        <v>AD-WHSE2</v>
      </c>
      <c r="I569" s="19">
        <v>1099</v>
      </c>
      <c r="J569" s="14"/>
      <c r="K569" s="28">
        <f t="shared" ref="K569" si="998">I569*D569</f>
        <v>681.38</v>
      </c>
      <c r="N569" s="5"/>
      <c r="O569" s="5"/>
    </row>
    <row r="570" spans="1:15" x14ac:dyDescent="0.3">
      <c r="A570" s="21" t="s">
        <v>24</v>
      </c>
      <c r="C570" s="5" t="str">
        <f>C568</f>
        <v>E100045</v>
      </c>
      <c r="D570" s="26">
        <f>D568</f>
        <v>0.62</v>
      </c>
      <c r="E570" s="14"/>
      <c r="F570" s="14"/>
      <c r="G570" s="14"/>
      <c r="H570" s="14"/>
      <c r="I570" s="14"/>
      <c r="J570" s="14"/>
      <c r="K570" s="23"/>
      <c r="N570" s="5"/>
      <c r="O570" s="5"/>
    </row>
    <row r="571" spans="1:15" x14ac:dyDescent="0.3">
      <c r="A571" s="21" t="s">
        <v>24</v>
      </c>
      <c r="K571" s="13"/>
      <c r="N571" s="5"/>
      <c r="O571" s="5"/>
    </row>
    <row r="572" spans="1:15" ht="17.25" x14ac:dyDescent="0.3">
      <c r="A572" s="21" t="s">
        <v>24</v>
      </c>
      <c r="C572" s="5" t="str">
        <f t="shared" ref="C572" si="999">E572</f>
        <v>E100046</v>
      </c>
      <c r="D572" s="26">
        <f t="shared" ref="D572" si="1000">J572</f>
        <v>1.04</v>
      </c>
      <c r="E572" s="15" t="str">
        <f>"E100046"</f>
        <v>E100046</v>
      </c>
      <c r="F572" s="16" t="str">
        <f>"Milk Bottle"</f>
        <v>Milk Bottle</v>
      </c>
      <c r="G572" s="17" t="str">
        <f>"EA"</f>
        <v>EA</v>
      </c>
      <c r="H572" s="15"/>
      <c r="I572" s="15">
        <v>7798</v>
      </c>
      <c r="J572" s="25">
        <v>1.04</v>
      </c>
      <c r="K572" s="24">
        <f t="shared" ref="K572" si="1001">SUBTOTAL(9,K573:K575)</f>
        <v>1150.24</v>
      </c>
      <c r="N572" s="5"/>
      <c r="O572" s="5"/>
    </row>
    <row r="573" spans="1:15" ht="17.25" x14ac:dyDescent="0.3">
      <c r="A573" s="21" t="s">
        <v>24</v>
      </c>
      <c r="C573" s="5" t="str">
        <f t="shared" ref="C573" si="1002">C572</f>
        <v>E100046</v>
      </c>
      <c r="D573" s="26">
        <f t="shared" ref="D573" si="1003">D572</f>
        <v>1.04</v>
      </c>
      <c r="E573" s="17"/>
      <c r="F573" s="17"/>
      <c r="G573" s="14"/>
      <c r="H573" s="14" t="str">
        <f>"AD-WHSE1"</f>
        <v>AD-WHSE1</v>
      </c>
      <c r="I573" s="19">
        <v>45</v>
      </c>
      <c r="J573" s="14"/>
      <c r="K573" s="28">
        <f t="shared" ref="K573" si="1004">I573*D573</f>
        <v>46.800000000000004</v>
      </c>
      <c r="N573" s="5"/>
      <c r="O573" s="5"/>
    </row>
    <row r="574" spans="1:15" ht="17.25" x14ac:dyDescent="0.3">
      <c r="A574" s="21" t="s">
        <v>24</v>
      </c>
      <c r="C574" s="5" t="str">
        <f t="shared" ref="C574" si="1005">C573</f>
        <v>E100046</v>
      </c>
      <c r="D574" s="26">
        <f t="shared" ref="D574" si="1006">D573</f>
        <v>1.04</v>
      </c>
      <c r="E574" s="17"/>
      <c r="F574" s="17"/>
      <c r="G574" s="14"/>
      <c r="H574" s="14" t="str">
        <f>"AD-WHSE2"</f>
        <v>AD-WHSE2</v>
      </c>
      <c r="I574" s="19">
        <v>1061</v>
      </c>
      <c r="J574" s="14"/>
      <c r="K574" s="28">
        <f t="shared" ref="K574" si="1007">I574*D574</f>
        <v>1103.44</v>
      </c>
      <c r="N574" s="5"/>
      <c r="O574" s="5"/>
    </row>
    <row r="575" spans="1:15" x14ac:dyDescent="0.3">
      <c r="A575" s="21" t="s">
        <v>24</v>
      </c>
      <c r="C575" s="5" t="str">
        <f>C573</f>
        <v>E100046</v>
      </c>
      <c r="D575" s="26">
        <f>D573</f>
        <v>1.04</v>
      </c>
      <c r="E575" s="14"/>
      <c r="F575" s="14"/>
      <c r="G575" s="14"/>
      <c r="H575" s="14"/>
      <c r="I575" s="14"/>
      <c r="J575" s="14"/>
      <c r="K575" s="23"/>
      <c r="N575" s="5"/>
      <c r="O575" s="5"/>
    </row>
    <row r="576" spans="1:15" x14ac:dyDescent="0.3">
      <c r="A576" s="21" t="s">
        <v>24</v>
      </c>
      <c r="K576" s="13"/>
      <c r="N576" s="5"/>
      <c r="O576" s="5"/>
    </row>
    <row r="577" spans="1:15" ht="17.25" x14ac:dyDescent="0.3">
      <c r="A577" s="21" t="s">
        <v>24</v>
      </c>
      <c r="C577" s="5" t="str">
        <f t="shared" ref="C577" si="1008">E577</f>
        <v>E100047</v>
      </c>
      <c r="D577" s="26">
        <f t="shared" ref="D577" si="1009">J577</f>
        <v>1.05</v>
      </c>
      <c r="E577" s="15" t="str">
        <f>"E100047"</f>
        <v>E100047</v>
      </c>
      <c r="F577" s="16" t="str">
        <f>"Chardonnay Glass"</f>
        <v>Chardonnay Glass</v>
      </c>
      <c r="G577" s="17" t="str">
        <f>"EA"</f>
        <v>EA</v>
      </c>
      <c r="H577" s="15"/>
      <c r="I577" s="15">
        <v>8530</v>
      </c>
      <c r="J577" s="25">
        <v>1.05</v>
      </c>
      <c r="K577" s="24">
        <f t="shared" ref="K577" si="1010">SUBTOTAL(9,K578:K580)</f>
        <v>1128.75</v>
      </c>
      <c r="N577" s="5"/>
      <c r="O577" s="5"/>
    </row>
    <row r="578" spans="1:15" ht="17.25" x14ac:dyDescent="0.3">
      <c r="A578" s="21" t="s">
        <v>24</v>
      </c>
      <c r="C578" s="5" t="str">
        <f t="shared" ref="C578" si="1011">C577</f>
        <v>E100047</v>
      </c>
      <c r="D578" s="26">
        <f t="shared" ref="D578" si="1012">D577</f>
        <v>1.05</v>
      </c>
      <c r="E578" s="17"/>
      <c r="F578" s="17"/>
      <c r="G578" s="14"/>
      <c r="H578" s="14" t="str">
        <f>"AD-WHSE1"</f>
        <v>AD-WHSE1</v>
      </c>
      <c r="I578" s="19">
        <v>1023</v>
      </c>
      <c r="J578" s="14"/>
      <c r="K578" s="28">
        <f t="shared" ref="K578" si="1013">I578*D578</f>
        <v>1074.1500000000001</v>
      </c>
      <c r="N578" s="5"/>
      <c r="O578" s="5"/>
    </row>
    <row r="579" spans="1:15" ht="17.25" x14ac:dyDescent="0.3">
      <c r="A579" s="21" t="s">
        <v>24</v>
      </c>
      <c r="C579" s="5" t="str">
        <f t="shared" ref="C579" si="1014">C578</f>
        <v>E100047</v>
      </c>
      <c r="D579" s="26">
        <f t="shared" ref="D579" si="1015">D578</f>
        <v>1.05</v>
      </c>
      <c r="E579" s="17"/>
      <c r="F579" s="17"/>
      <c r="G579" s="14"/>
      <c r="H579" s="14" t="str">
        <f>"AD-WHSE2"</f>
        <v>AD-WHSE2</v>
      </c>
      <c r="I579" s="19">
        <v>52</v>
      </c>
      <c r="J579" s="14"/>
      <c r="K579" s="28">
        <f t="shared" ref="K579" si="1016">I579*D579</f>
        <v>54.6</v>
      </c>
      <c r="N579" s="5"/>
      <c r="O579" s="5"/>
    </row>
    <row r="580" spans="1:15" x14ac:dyDescent="0.3">
      <c r="A580" s="21" t="s">
        <v>24</v>
      </c>
      <c r="C580" s="5" t="str">
        <f>C578</f>
        <v>E100047</v>
      </c>
      <c r="D580" s="26">
        <f>D578</f>
        <v>1.05</v>
      </c>
      <c r="E580" s="14"/>
      <c r="F580" s="14"/>
      <c r="G580" s="14"/>
      <c r="H580" s="14"/>
      <c r="I580" s="14"/>
      <c r="J580" s="14"/>
      <c r="K580" s="23"/>
      <c r="N580" s="5"/>
      <c r="O580" s="5"/>
    </row>
    <row r="581" spans="1:15" x14ac:dyDescent="0.3">
      <c r="A581" s="21" t="s">
        <v>24</v>
      </c>
      <c r="K581" s="13"/>
      <c r="N581" s="5"/>
      <c r="O581" s="5"/>
    </row>
    <row r="582" spans="1:15" ht="17.25" x14ac:dyDescent="0.3">
      <c r="A582" s="21" t="s">
        <v>24</v>
      </c>
      <c r="C582" s="5" t="str">
        <f t="shared" ref="C582" si="1017">E582</f>
        <v>S100001</v>
      </c>
      <c r="D582" s="26">
        <f t="shared" ref="D582" si="1018">J582</f>
        <v>9.1</v>
      </c>
      <c r="E582" s="15" t="str">
        <f>"S100001"</f>
        <v>S100001</v>
      </c>
      <c r="F582" s="16" t="str">
        <f>"Basketball Graphic Plaque"</f>
        <v>Basketball Graphic Plaque</v>
      </c>
      <c r="G582" s="17" t="str">
        <f>"EA"</f>
        <v>EA</v>
      </c>
      <c r="H582" s="15"/>
      <c r="I582" s="15">
        <v>7965.9999999999991</v>
      </c>
      <c r="J582" s="25">
        <v>9.1</v>
      </c>
      <c r="K582" s="24">
        <f t="shared" ref="K582" si="1019">SUBTOTAL(9,K583:K585)</f>
        <v>19601.399999999998</v>
      </c>
      <c r="N582" s="5"/>
      <c r="O582" s="5"/>
    </row>
    <row r="583" spans="1:15" ht="17.25" x14ac:dyDescent="0.3">
      <c r="A583" s="21" t="s">
        <v>24</v>
      </c>
      <c r="C583" s="5" t="str">
        <f t="shared" ref="C583" si="1020">C582</f>
        <v>S100001</v>
      </c>
      <c r="D583" s="26">
        <f t="shared" ref="D583" si="1021">D582</f>
        <v>9.1</v>
      </c>
      <c r="E583" s="17"/>
      <c r="F583" s="17"/>
      <c r="G583" s="14"/>
      <c r="H583" s="14" t="str">
        <f>"AD-WHSE1"</f>
        <v>AD-WHSE1</v>
      </c>
      <c r="I583" s="19">
        <v>48</v>
      </c>
      <c r="J583" s="14"/>
      <c r="K583" s="28">
        <f t="shared" ref="K583" si="1022">I583*D583</f>
        <v>436.79999999999995</v>
      </c>
      <c r="N583" s="5"/>
      <c r="O583" s="5"/>
    </row>
    <row r="584" spans="1:15" ht="17.25" x14ac:dyDescent="0.3">
      <c r="A584" s="21" t="s">
        <v>24</v>
      </c>
      <c r="C584" s="5" t="str">
        <f t="shared" ref="C584" si="1023">C583</f>
        <v>S100001</v>
      </c>
      <c r="D584" s="26">
        <f t="shared" ref="D584" si="1024">D583</f>
        <v>9.1</v>
      </c>
      <c r="E584" s="17"/>
      <c r="F584" s="17"/>
      <c r="G584" s="14"/>
      <c r="H584" s="14" t="str">
        <f>"AD-WHSE2"</f>
        <v>AD-WHSE2</v>
      </c>
      <c r="I584" s="19">
        <v>2106</v>
      </c>
      <c r="J584" s="14"/>
      <c r="K584" s="28">
        <f t="shared" ref="K584" si="1025">I584*D584</f>
        <v>19164.599999999999</v>
      </c>
      <c r="N584" s="5"/>
      <c r="O584" s="5"/>
    </row>
    <row r="585" spans="1:15" x14ac:dyDescent="0.3">
      <c r="A585" s="21" t="s">
        <v>24</v>
      </c>
      <c r="C585" s="5" t="str">
        <f>C583</f>
        <v>S100001</v>
      </c>
      <c r="D585" s="26">
        <f>D583</f>
        <v>9.1</v>
      </c>
      <c r="E585" s="14"/>
      <c r="F585" s="14"/>
      <c r="G585" s="14"/>
      <c r="H585" s="14"/>
      <c r="I585" s="14"/>
      <c r="J585" s="14"/>
      <c r="K585" s="23"/>
      <c r="N585" s="5"/>
      <c r="O585" s="5"/>
    </row>
    <row r="586" spans="1:15" x14ac:dyDescent="0.3">
      <c r="A586" s="21" t="s">
        <v>24</v>
      </c>
      <c r="K586" s="13"/>
      <c r="N586" s="5"/>
      <c r="O586" s="5"/>
    </row>
    <row r="587" spans="1:15" ht="17.25" x14ac:dyDescent="0.3">
      <c r="A587" s="21" t="s">
        <v>24</v>
      </c>
      <c r="C587" s="5" t="str">
        <f t="shared" ref="C587" si="1026">E587</f>
        <v>S100002</v>
      </c>
      <c r="D587" s="26">
        <f t="shared" ref="D587" si="1027">J587</f>
        <v>11.89</v>
      </c>
      <c r="E587" s="15" t="str">
        <f>"S100002"</f>
        <v>S100002</v>
      </c>
      <c r="F587" s="16" t="str">
        <f>"Football Graphic Plaque"</f>
        <v>Football Graphic Plaque</v>
      </c>
      <c r="G587" s="17" t="str">
        <f>"EA"</f>
        <v>EA</v>
      </c>
      <c r="H587" s="15"/>
      <c r="I587" s="15">
        <v>7048.9999999999991</v>
      </c>
      <c r="J587" s="25">
        <v>11.89</v>
      </c>
      <c r="K587" s="24">
        <f t="shared" ref="K587" si="1028">SUBTOTAL(9,K588:K590)</f>
        <v>18595.960000000003</v>
      </c>
      <c r="N587" s="5"/>
      <c r="O587" s="5"/>
    </row>
    <row r="588" spans="1:15" ht="17.25" x14ac:dyDescent="0.3">
      <c r="A588" s="21" t="s">
        <v>24</v>
      </c>
      <c r="C588" s="5" t="str">
        <f t="shared" ref="C588" si="1029">C587</f>
        <v>S100002</v>
      </c>
      <c r="D588" s="26">
        <f t="shared" ref="D588" si="1030">D587</f>
        <v>11.89</v>
      </c>
      <c r="E588" s="17"/>
      <c r="F588" s="17"/>
      <c r="G588" s="14"/>
      <c r="H588" s="14" t="str">
        <f>"AD-WHSE1"</f>
        <v>AD-WHSE1</v>
      </c>
      <c r="I588" s="19">
        <v>174</v>
      </c>
      <c r="J588" s="14"/>
      <c r="K588" s="28">
        <f t="shared" ref="K588" si="1031">I588*D588</f>
        <v>2068.86</v>
      </c>
      <c r="N588" s="5"/>
      <c r="O588" s="5"/>
    </row>
    <row r="589" spans="1:15" ht="17.25" x14ac:dyDescent="0.3">
      <c r="A589" s="21" t="s">
        <v>24</v>
      </c>
      <c r="C589" s="5" t="str">
        <f t="shared" ref="C589" si="1032">C588</f>
        <v>S100002</v>
      </c>
      <c r="D589" s="26">
        <f t="shared" ref="D589" si="1033">D588</f>
        <v>11.89</v>
      </c>
      <c r="E589" s="17"/>
      <c r="F589" s="17"/>
      <c r="G589" s="14"/>
      <c r="H589" s="14" t="str">
        <f>"AD-WHSE2"</f>
        <v>AD-WHSE2</v>
      </c>
      <c r="I589" s="19">
        <v>1390</v>
      </c>
      <c r="J589" s="14"/>
      <c r="K589" s="28">
        <f t="shared" ref="K589" si="1034">I589*D589</f>
        <v>16527.100000000002</v>
      </c>
      <c r="N589" s="5"/>
      <c r="O589" s="5"/>
    </row>
    <row r="590" spans="1:15" x14ac:dyDescent="0.3">
      <c r="A590" s="21" t="s">
        <v>24</v>
      </c>
      <c r="C590" s="5" t="str">
        <f>C588</f>
        <v>S100002</v>
      </c>
      <c r="D590" s="26">
        <f>D588</f>
        <v>11.89</v>
      </c>
      <c r="E590" s="14"/>
      <c r="F590" s="14"/>
      <c r="G590" s="14"/>
      <c r="H590" s="14"/>
      <c r="I590" s="14"/>
      <c r="J590" s="14"/>
      <c r="K590" s="23"/>
      <c r="N590" s="5"/>
      <c r="O590" s="5"/>
    </row>
    <row r="591" spans="1:15" x14ac:dyDescent="0.3">
      <c r="A591" s="21" t="s">
        <v>24</v>
      </c>
      <c r="K591" s="13"/>
      <c r="N591" s="5"/>
      <c r="O591" s="5"/>
    </row>
    <row r="592" spans="1:15" ht="17.25" x14ac:dyDescent="0.3">
      <c r="A592" s="21" t="s">
        <v>24</v>
      </c>
      <c r="C592" s="5" t="str">
        <f t="shared" ref="C592" si="1035">E592</f>
        <v>S100003</v>
      </c>
      <c r="D592" s="26">
        <f t="shared" ref="D592" si="1036">J592</f>
        <v>0.9</v>
      </c>
      <c r="E592" s="15" t="str">
        <f>"S100003"</f>
        <v>S100003</v>
      </c>
      <c r="F592" s="16" t="str">
        <f>"Soccer #1 Pin"</f>
        <v>Soccer #1 Pin</v>
      </c>
      <c r="G592" s="17" t="str">
        <f>"EA"</f>
        <v>EA</v>
      </c>
      <c r="H592" s="15"/>
      <c r="I592" s="15">
        <v>19093</v>
      </c>
      <c r="J592" s="25">
        <v>0.9</v>
      </c>
      <c r="K592" s="24">
        <f t="shared" ref="K592" si="1037">SUBTOTAL(9,K593:K595)</f>
        <v>4073.4</v>
      </c>
      <c r="N592" s="5"/>
      <c r="O592" s="5"/>
    </row>
    <row r="593" spans="1:15" ht="17.25" x14ac:dyDescent="0.3">
      <c r="A593" s="21" t="s">
        <v>24</v>
      </c>
      <c r="C593" s="5" t="str">
        <f t="shared" ref="C593" si="1038">C592</f>
        <v>S100003</v>
      </c>
      <c r="D593" s="26">
        <f t="shared" ref="D593" si="1039">D592</f>
        <v>0.9</v>
      </c>
      <c r="E593" s="17"/>
      <c r="F593" s="17"/>
      <c r="G593" s="14"/>
      <c r="H593" s="14" t="str">
        <f>"AD-WHSE1"</f>
        <v>AD-WHSE1</v>
      </c>
      <c r="I593" s="19">
        <v>1521</v>
      </c>
      <c r="J593" s="14"/>
      <c r="K593" s="28">
        <f t="shared" ref="K593" si="1040">I593*D593</f>
        <v>1368.9</v>
      </c>
      <c r="N593" s="5"/>
      <c r="O593" s="5"/>
    </row>
    <row r="594" spans="1:15" ht="17.25" x14ac:dyDescent="0.3">
      <c r="A594" s="21" t="s">
        <v>24</v>
      </c>
      <c r="C594" s="5" t="str">
        <f t="shared" ref="C594" si="1041">C593</f>
        <v>S100003</v>
      </c>
      <c r="D594" s="26">
        <f t="shared" ref="D594" si="1042">D593</f>
        <v>0.9</v>
      </c>
      <c r="E594" s="17"/>
      <c r="F594" s="17"/>
      <c r="G594" s="14"/>
      <c r="H594" s="14" t="str">
        <f>"AD-WHSE2"</f>
        <v>AD-WHSE2</v>
      </c>
      <c r="I594" s="19">
        <v>3005</v>
      </c>
      <c r="J594" s="14"/>
      <c r="K594" s="28">
        <f t="shared" ref="K594" si="1043">I594*D594</f>
        <v>2704.5</v>
      </c>
      <c r="N594" s="5"/>
      <c r="O594" s="5"/>
    </row>
    <row r="595" spans="1:15" x14ac:dyDescent="0.3">
      <c r="A595" s="21" t="s">
        <v>24</v>
      </c>
      <c r="C595" s="5" t="str">
        <f>C593</f>
        <v>S100003</v>
      </c>
      <c r="D595" s="26">
        <f>D593</f>
        <v>0.9</v>
      </c>
      <c r="E595" s="14"/>
      <c r="F595" s="14"/>
      <c r="G595" s="14"/>
      <c r="H595" s="14"/>
      <c r="I595" s="14"/>
      <c r="J595" s="14"/>
      <c r="K595" s="23"/>
      <c r="N595" s="5"/>
      <c r="O595" s="5"/>
    </row>
    <row r="596" spans="1:15" x14ac:dyDescent="0.3">
      <c r="A596" s="21" t="s">
        <v>24</v>
      </c>
      <c r="K596" s="13"/>
      <c r="N596" s="5"/>
      <c r="O596" s="5"/>
    </row>
    <row r="597" spans="1:15" ht="17.25" x14ac:dyDescent="0.3">
      <c r="A597" s="21" t="s">
        <v>24</v>
      </c>
      <c r="C597" s="5" t="str">
        <f t="shared" ref="C597" si="1044">E597</f>
        <v>S100004</v>
      </c>
      <c r="D597" s="26">
        <f t="shared" ref="D597" si="1045">J597</f>
        <v>6.6700999999999997</v>
      </c>
      <c r="E597" s="15" t="str">
        <f>"S100004"</f>
        <v>S100004</v>
      </c>
      <c r="F597" s="16" t="str">
        <f>"Award Medallian - 2''"</f>
        <v>Award Medallian - 2''</v>
      </c>
      <c r="G597" s="17" t="str">
        <f>"EA"</f>
        <v>EA</v>
      </c>
      <c r="H597" s="15"/>
      <c r="I597" s="15">
        <v>8412</v>
      </c>
      <c r="J597" s="25">
        <v>6.6700999999999997</v>
      </c>
      <c r="K597" s="24">
        <f t="shared" ref="K597" si="1046">SUBTOTAL(9,K598:K600)</f>
        <v>14414.086099999999</v>
      </c>
      <c r="N597" s="5"/>
      <c r="O597" s="5"/>
    </row>
    <row r="598" spans="1:15" ht="17.25" x14ac:dyDescent="0.3">
      <c r="A598" s="21" t="s">
        <v>24</v>
      </c>
      <c r="C598" s="5" t="str">
        <f t="shared" ref="C598" si="1047">C597</f>
        <v>S100004</v>
      </c>
      <c r="D598" s="26">
        <f t="shared" ref="D598" si="1048">D597</f>
        <v>6.6700999999999997</v>
      </c>
      <c r="E598" s="17"/>
      <c r="F598" s="17"/>
      <c r="G598" s="14"/>
      <c r="H598" s="14" t="str">
        <f>"AD-WHSE1"</f>
        <v>AD-WHSE1</v>
      </c>
      <c r="I598" s="19">
        <v>180</v>
      </c>
      <c r="J598" s="14"/>
      <c r="K598" s="28">
        <f t="shared" ref="K598" si="1049">I598*D598</f>
        <v>1200.6179999999999</v>
      </c>
      <c r="N598" s="5"/>
      <c r="O598" s="5"/>
    </row>
    <row r="599" spans="1:15" ht="17.25" x14ac:dyDescent="0.3">
      <c r="A599" s="21" t="s">
        <v>24</v>
      </c>
      <c r="C599" s="5" t="str">
        <f t="shared" ref="C599" si="1050">C598</f>
        <v>S100004</v>
      </c>
      <c r="D599" s="26">
        <f t="shared" ref="D599" si="1051">D598</f>
        <v>6.6700999999999997</v>
      </c>
      <c r="E599" s="17"/>
      <c r="F599" s="17"/>
      <c r="G599" s="14"/>
      <c r="H599" s="14" t="str">
        <f>"AD-WHSE2"</f>
        <v>AD-WHSE2</v>
      </c>
      <c r="I599" s="19">
        <v>1980.9999999999998</v>
      </c>
      <c r="J599" s="14"/>
      <c r="K599" s="28">
        <f t="shared" ref="K599" si="1052">I599*D599</f>
        <v>13213.468099999998</v>
      </c>
      <c r="N599" s="5"/>
      <c r="O599" s="5"/>
    </row>
    <row r="600" spans="1:15" x14ac:dyDescent="0.3">
      <c r="A600" s="21" t="s">
        <v>24</v>
      </c>
      <c r="C600" s="5" t="str">
        <f>C598</f>
        <v>S100004</v>
      </c>
      <c r="D600" s="26">
        <f>D598</f>
        <v>6.6700999999999997</v>
      </c>
      <c r="E600" s="14"/>
      <c r="F600" s="14"/>
      <c r="G600" s="14"/>
      <c r="H600" s="14"/>
      <c r="I600" s="14"/>
      <c r="J600" s="14"/>
      <c r="K600" s="23"/>
      <c r="N600" s="5"/>
      <c r="O600" s="5"/>
    </row>
    <row r="601" spans="1:15" x14ac:dyDescent="0.3">
      <c r="A601" s="21" t="s">
        <v>24</v>
      </c>
      <c r="K601" s="13"/>
      <c r="N601" s="5"/>
      <c r="O601" s="5"/>
    </row>
    <row r="602" spans="1:15" ht="17.25" x14ac:dyDescent="0.3">
      <c r="A602" s="21" t="s">
        <v>24</v>
      </c>
      <c r="C602" s="5" t="str">
        <f t="shared" ref="C602" si="1053">E602</f>
        <v>S100005</v>
      </c>
      <c r="D602" s="26">
        <f t="shared" ref="D602" si="1054">J602</f>
        <v>5.2198000000000002</v>
      </c>
      <c r="E602" s="15" t="str">
        <f>"S100005"</f>
        <v>S100005</v>
      </c>
      <c r="F602" s="16" t="str">
        <f>"Award Medallian - 2.5''"</f>
        <v>Award Medallian - 2.5''</v>
      </c>
      <c r="G602" s="17" t="str">
        <f>"EA"</f>
        <v>EA</v>
      </c>
      <c r="H602" s="15"/>
      <c r="I602" s="15">
        <v>8897</v>
      </c>
      <c r="J602" s="25">
        <v>5.2198000000000002</v>
      </c>
      <c r="K602" s="24">
        <f t="shared" ref="K602" si="1055">SUBTOTAL(9,K603:K605)</f>
        <v>8805.8025999999991</v>
      </c>
      <c r="N602" s="5"/>
      <c r="O602" s="5"/>
    </row>
    <row r="603" spans="1:15" ht="17.25" x14ac:dyDescent="0.3">
      <c r="A603" s="21" t="s">
        <v>24</v>
      </c>
      <c r="C603" s="5" t="str">
        <f t="shared" ref="C603" si="1056">C602</f>
        <v>S100005</v>
      </c>
      <c r="D603" s="26">
        <f t="shared" ref="D603" si="1057">D602</f>
        <v>5.2198000000000002</v>
      </c>
      <c r="E603" s="17"/>
      <c r="F603" s="17"/>
      <c r="G603" s="14"/>
      <c r="H603" s="14" t="str">
        <f>"AD-WHSE1"</f>
        <v>AD-WHSE1</v>
      </c>
      <c r="I603" s="19">
        <v>303</v>
      </c>
      <c r="J603" s="14"/>
      <c r="K603" s="28">
        <f t="shared" ref="K603" si="1058">I603*D603</f>
        <v>1581.5994000000001</v>
      </c>
      <c r="N603" s="5"/>
      <c r="O603" s="5"/>
    </row>
    <row r="604" spans="1:15" ht="17.25" x14ac:dyDescent="0.3">
      <c r="A604" s="21" t="s">
        <v>24</v>
      </c>
      <c r="C604" s="5" t="str">
        <f t="shared" ref="C604" si="1059">C603</f>
        <v>S100005</v>
      </c>
      <c r="D604" s="26">
        <f t="shared" ref="D604" si="1060">D603</f>
        <v>5.2198000000000002</v>
      </c>
      <c r="E604" s="17"/>
      <c r="F604" s="17"/>
      <c r="G604" s="14"/>
      <c r="H604" s="14" t="str">
        <f>"AD-WHSE2"</f>
        <v>AD-WHSE2</v>
      </c>
      <c r="I604" s="19">
        <v>1384</v>
      </c>
      <c r="J604" s="14"/>
      <c r="K604" s="28">
        <f t="shared" ref="K604" si="1061">I604*D604</f>
        <v>7224.2031999999999</v>
      </c>
      <c r="N604" s="5"/>
      <c r="O604" s="5"/>
    </row>
    <row r="605" spans="1:15" x14ac:dyDescent="0.3">
      <c r="A605" s="21" t="s">
        <v>24</v>
      </c>
      <c r="C605" s="5" t="str">
        <f>C603</f>
        <v>S100005</v>
      </c>
      <c r="D605" s="26">
        <f>D603</f>
        <v>5.2198000000000002</v>
      </c>
      <c r="E605" s="14"/>
      <c r="F605" s="14"/>
      <c r="G605" s="14"/>
      <c r="H605" s="14"/>
      <c r="I605" s="14"/>
      <c r="J605" s="14"/>
      <c r="K605" s="23"/>
      <c r="N605" s="5"/>
      <c r="O605" s="5"/>
    </row>
    <row r="606" spans="1:15" x14ac:dyDescent="0.3">
      <c r="A606" s="21" t="s">
        <v>24</v>
      </c>
      <c r="K606" s="13"/>
      <c r="N606" s="5"/>
      <c r="O606" s="5"/>
    </row>
    <row r="607" spans="1:15" ht="17.25" x14ac:dyDescent="0.3">
      <c r="A607" s="21" t="s">
        <v>24</v>
      </c>
      <c r="C607" s="5" t="str">
        <f t="shared" ref="C607" si="1062">E607</f>
        <v>S100006</v>
      </c>
      <c r="D607" s="26">
        <f t="shared" ref="D607" si="1063">J607</f>
        <v>7.3998999999999997</v>
      </c>
      <c r="E607" s="15" t="str">
        <f>"S100006"</f>
        <v>S100006</v>
      </c>
      <c r="F607" s="16" t="str">
        <f>"Award Medallian - 3''"</f>
        <v>Award Medallian - 3''</v>
      </c>
      <c r="G607" s="17" t="str">
        <f>"EA"</f>
        <v>EA</v>
      </c>
      <c r="H607" s="15"/>
      <c r="I607" s="15">
        <v>8780</v>
      </c>
      <c r="J607" s="25">
        <v>7.3998999999999997</v>
      </c>
      <c r="K607" s="24">
        <f t="shared" ref="K607" si="1064">SUBTOTAL(9,K608:K610)</f>
        <v>21541.108899999999</v>
      </c>
      <c r="N607" s="5"/>
      <c r="O607" s="5"/>
    </row>
    <row r="608" spans="1:15" ht="17.25" x14ac:dyDescent="0.3">
      <c r="A608" s="21" t="s">
        <v>24</v>
      </c>
      <c r="C608" s="5" t="str">
        <f t="shared" ref="C608" si="1065">C607</f>
        <v>S100006</v>
      </c>
      <c r="D608" s="26">
        <f t="shared" ref="D608" si="1066">D607</f>
        <v>7.3998999999999997</v>
      </c>
      <c r="E608" s="17"/>
      <c r="F608" s="17"/>
      <c r="G608" s="14"/>
      <c r="H608" s="14" t="str">
        <f>"AD-WHSE1"</f>
        <v>AD-WHSE1</v>
      </c>
      <c r="I608" s="19">
        <v>649</v>
      </c>
      <c r="J608" s="14"/>
      <c r="K608" s="28">
        <f t="shared" ref="K608" si="1067">I608*D608</f>
        <v>4802.5351000000001</v>
      </c>
      <c r="N608" s="5"/>
      <c r="O608" s="5"/>
    </row>
    <row r="609" spans="1:15" ht="17.25" x14ac:dyDescent="0.3">
      <c r="A609" s="21" t="s">
        <v>24</v>
      </c>
      <c r="C609" s="5" t="str">
        <f t="shared" ref="C609" si="1068">C608</f>
        <v>S100006</v>
      </c>
      <c r="D609" s="26">
        <f t="shared" ref="D609" si="1069">D608</f>
        <v>7.3998999999999997</v>
      </c>
      <c r="E609" s="17"/>
      <c r="F609" s="17"/>
      <c r="G609" s="14"/>
      <c r="H609" s="14" t="str">
        <f>"AD-WHSE2"</f>
        <v>AD-WHSE2</v>
      </c>
      <c r="I609" s="19">
        <v>2262</v>
      </c>
      <c r="J609" s="14"/>
      <c r="K609" s="28">
        <f t="shared" ref="K609" si="1070">I609*D609</f>
        <v>16738.573799999998</v>
      </c>
      <c r="N609" s="5"/>
      <c r="O609" s="5"/>
    </row>
    <row r="610" spans="1:15" x14ac:dyDescent="0.3">
      <c r="A610" s="21" t="s">
        <v>24</v>
      </c>
      <c r="C610" s="5" t="str">
        <f>C608</f>
        <v>S100006</v>
      </c>
      <c r="D610" s="26">
        <f>D608</f>
        <v>7.3998999999999997</v>
      </c>
      <c r="E610" s="14"/>
      <c r="F610" s="14"/>
      <c r="G610" s="14"/>
      <c r="H610" s="14"/>
      <c r="I610" s="14"/>
      <c r="J610" s="14"/>
      <c r="K610" s="23"/>
      <c r="N610" s="5"/>
      <c r="O610" s="5"/>
    </row>
    <row r="611" spans="1:15" x14ac:dyDescent="0.3">
      <c r="A611" s="21" t="s">
        <v>24</v>
      </c>
      <c r="K611" s="13"/>
      <c r="N611" s="5"/>
      <c r="O611" s="5"/>
    </row>
    <row r="612" spans="1:15" ht="17.25" x14ac:dyDescent="0.3">
      <c r="A612" s="21" t="s">
        <v>24</v>
      </c>
      <c r="C612" s="5" t="str">
        <f t="shared" ref="C612" si="1071">E612</f>
        <v>S100007</v>
      </c>
      <c r="D612" s="26">
        <f t="shared" ref="D612" si="1072">J612</f>
        <v>3.68</v>
      </c>
      <c r="E612" s="15" t="str">
        <f>"S100007"</f>
        <v>S100007</v>
      </c>
      <c r="F612" s="16" t="str">
        <f>"Baseball Figure Trophy"</f>
        <v>Baseball Figure Trophy</v>
      </c>
      <c r="G612" s="17" t="str">
        <f>"EA"</f>
        <v>EA</v>
      </c>
      <c r="H612" s="15"/>
      <c r="I612" s="15">
        <v>7043</v>
      </c>
      <c r="J612" s="25">
        <v>3.68</v>
      </c>
      <c r="K612" s="24">
        <f t="shared" ref="K612" si="1073">SUBTOTAL(9,K613:K615)</f>
        <v>5244</v>
      </c>
      <c r="N612" s="5"/>
      <c r="O612" s="5"/>
    </row>
    <row r="613" spans="1:15" ht="17.25" x14ac:dyDescent="0.3">
      <c r="A613" s="21" t="s">
        <v>24</v>
      </c>
      <c r="C613" s="5" t="str">
        <f t="shared" ref="C613" si="1074">C612</f>
        <v>S100007</v>
      </c>
      <c r="D613" s="26">
        <f t="shared" ref="D613" si="1075">D612</f>
        <v>3.68</v>
      </c>
      <c r="E613" s="17"/>
      <c r="F613" s="17"/>
      <c r="G613" s="14"/>
      <c r="H613" s="14" t="str">
        <f>"AD-WHSE1"</f>
        <v>AD-WHSE1</v>
      </c>
      <c r="I613" s="19">
        <v>640</v>
      </c>
      <c r="J613" s="14"/>
      <c r="K613" s="28">
        <f t="shared" ref="K613" si="1076">I613*D613</f>
        <v>2355.2000000000003</v>
      </c>
      <c r="N613" s="5"/>
      <c r="O613" s="5"/>
    </row>
    <row r="614" spans="1:15" ht="17.25" x14ac:dyDescent="0.3">
      <c r="A614" s="21" t="s">
        <v>24</v>
      </c>
      <c r="C614" s="5" t="str">
        <f t="shared" ref="C614" si="1077">C613</f>
        <v>S100007</v>
      </c>
      <c r="D614" s="26">
        <f t="shared" ref="D614" si="1078">D613</f>
        <v>3.68</v>
      </c>
      <c r="E614" s="17"/>
      <c r="F614" s="17"/>
      <c r="G614" s="14"/>
      <c r="H614" s="14" t="str">
        <f>"AD-WHSE2"</f>
        <v>AD-WHSE2</v>
      </c>
      <c r="I614" s="19">
        <v>785</v>
      </c>
      <c r="J614" s="14"/>
      <c r="K614" s="28">
        <f t="shared" ref="K614" si="1079">I614*D614</f>
        <v>2888.8</v>
      </c>
      <c r="N614" s="5"/>
      <c r="O614" s="5"/>
    </row>
    <row r="615" spans="1:15" x14ac:dyDescent="0.3">
      <c r="A615" s="21" t="s">
        <v>24</v>
      </c>
      <c r="C615" s="5" t="str">
        <f>C613</f>
        <v>S100007</v>
      </c>
      <c r="D615" s="26">
        <f>D613</f>
        <v>3.68</v>
      </c>
      <c r="E615" s="14"/>
      <c r="F615" s="14"/>
      <c r="G615" s="14"/>
      <c r="H615" s="14"/>
      <c r="I615" s="14"/>
      <c r="J615" s="14"/>
      <c r="K615" s="23"/>
      <c r="N615" s="5"/>
      <c r="O615" s="5"/>
    </row>
    <row r="616" spans="1:15" x14ac:dyDescent="0.3">
      <c r="A616" s="21" t="s">
        <v>24</v>
      </c>
      <c r="K616" s="13"/>
      <c r="N616" s="5"/>
      <c r="O616" s="5"/>
    </row>
    <row r="617" spans="1:15" ht="17.25" x14ac:dyDescent="0.3">
      <c r="A617" s="21" t="s">
        <v>24</v>
      </c>
      <c r="C617" s="5" t="str">
        <f t="shared" ref="C617" si="1080">E617</f>
        <v>S100008</v>
      </c>
      <c r="D617" s="26">
        <f t="shared" ref="D617" si="1081">J617</f>
        <v>3.68</v>
      </c>
      <c r="E617" s="15" t="str">
        <f>"S100008"</f>
        <v>S100008</v>
      </c>
      <c r="F617" s="16" t="str">
        <f>"Soccer Figure Trophy"</f>
        <v>Soccer Figure Trophy</v>
      </c>
      <c r="G617" s="17" t="str">
        <f>"EA"</f>
        <v>EA</v>
      </c>
      <c r="H617" s="15"/>
      <c r="I617" s="15">
        <v>9128</v>
      </c>
      <c r="J617" s="25">
        <v>3.68</v>
      </c>
      <c r="K617" s="24">
        <f t="shared" ref="K617" si="1082">SUBTOTAL(9,K618:K620)</f>
        <v>7448.3200000000006</v>
      </c>
      <c r="N617" s="5"/>
      <c r="O617" s="5"/>
    </row>
    <row r="618" spans="1:15" ht="17.25" x14ac:dyDescent="0.3">
      <c r="A618" s="21" t="s">
        <v>24</v>
      </c>
      <c r="C618" s="5" t="str">
        <f t="shared" ref="C618" si="1083">C617</f>
        <v>S100008</v>
      </c>
      <c r="D618" s="26">
        <f t="shared" ref="D618" si="1084">D617</f>
        <v>3.68</v>
      </c>
      <c r="E618" s="17"/>
      <c r="F618" s="17"/>
      <c r="G618" s="14"/>
      <c r="H618" s="14" t="str">
        <f>"AD-WHSE1"</f>
        <v>AD-WHSE1</v>
      </c>
      <c r="I618" s="19">
        <v>478</v>
      </c>
      <c r="J618" s="14"/>
      <c r="K618" s="28">
        <f t="shared" ref="K618" si="1085">I618*D618</f>
        <v>1759.04</v>
      </c>
      <c r="N618" s="5"/>
      <c r="O618" s="5"/>
    </row>
    <row r="619" spans="1:15" ht="17.25" x14ac:dyDescent="0.3">
      <c r="A619" s="21" t="s">
        <v>24</v>
      </c>
      <c r="C619" s="5" t="str">
        <f t="shared" ref="C619" si="1086">C618</f>
        <v>S100008</v>
      </c>
      <c r="D619" s="26">
        <f t="shared" ref="D619" si="1087">D618</f>
        <v>3.68</v>
      </c>
      <c r="E619" s="17"/>
      <c r="F619" s="17"/>
      <c r="G619" s="14"/>
      <c r="H619" s="14" t="str">
        <f>"AD-WHSE2"</f>
        <v>AD-WHSE2</v>
      </c>
      <c r="I619" s="19">
        <v>1546</v>
      </c>
      <c r="J619" s="14"/>
      <c r="K619" s="28">
        <f t="shared" ref="K619" si="1088">I619*D619</f>
        <v>5689.2800000000007</v>
      </c>
      <c r="N619" s="5"/>
      <c r="O619" s="5"/>
    </row>
    <row r="620" spans="1:15" x14ac:dyDescent="0.3">
      <c r="A620" s="21" t="s">
        <v>24</v>
      </c>
      <c r="C620" s="5" t="str">
        <f>C618</f>
        <v>S100008</v>
      </c>
      <c r="D620" s="26">
        <f>D618</f>
        <v>3.68</v>
      </c>
      <c r="E620" s="14"/>
      <c r="F620" s="14"/>
      <c r="G620" s="14"/>
      <c r="H620" s="14"/>
      <c r="I620" s="14"/>
      <c r="J620" s="14"/>
      <c r="K620" s="23"/>
      <c r="N620" s="5"/>
      <c r="O620" s="5"/>
    </row>
    <row r="621" spans="1:15" x14ac:dyDescent="0.3">
      <c r="A621" s="21" t="s">
        <v>24</v>
      </c>
      <c r="K621" s="13"/>
      <c r="N621" s="5"/>
      <c r="O621" s="5"/>
    </row>
    <row r="622" spans="1:15" ht="17.25" x14ac:dyDescent="0.3">
      <c r="A622" s="21" t="s">
        <v>24</v>
      </c>
      <c r="C622" s="5" t="str">
        <f t="shared" ref="C622" si="1089">E622</f>
        <v>S100009</v>
      </c>
      <c r="D622" s="26">
        <f t="shared" ref="D622" si="1090">J622</f>
        <v>8.82</v>
      </c>
      <c r="E622" s="15" t="str">
        <f>"S100009"</f>
        <v>S100009</v>
      </c>
      <c r="F622" s="16" t="str">
        <f>"Engraved Basketball Award"</f>
        <v>Engraved Basketball Award</v>
      </c>
      <c r="G622" s="17" t="str">
        <f>"EA"</f>
        <v>EA</v>
      </c>
      <c r="H622" s="15"/>
      <c r="I622" s="15">
        <v>8725</v>
      </c>
      <c r="J622" s="25">
        <v>8.82</v>
      </c>
      <c r="K622" s="24">
        <f t="shared" ref="K622" si="1091">SUBTOTAL(9,K623:K625)</f>
        <v>16272.9</v>
      </c>
      <c r="N622" s="5"/>
      <c r="O622" s="5"/>
    </row>
    <row r="623" spans="1:15" ht="17.25" x14ac:dyDescent="0.3">
      <c r="A623" s="21" t="s">
        <v>24</v>
      </c>
      <c r="C623" s="5" t="str">
        <f t="shared" ref="C623" si="1092">C622</f>
        <v>S100009</v>
      </c>
      <c r="D623" s="26">
        <f t="shared" ref="D623" si="1093">D622</f>
        <v>8.82</v>
      </c>
      <c r="E623" s="17"/>
      <c r="F623" s="17"/>
      <c r="G623" s="14"/>
      <c r="H623" s="14" t="str">
        <f>"AD-WHSE1"</f>
        <v>AD-WHSE1</v>
      </c>
      <c r="I623" s="19">
        <v>488</v>
      </c>
      <c r="J623" s="14"/>
      <c r="K623" s="28">
        <f t="shared" ref="K623" si="1094">I623*D623</f>
        <v>4304.16</v>
      </c>
      <c r="N623" s="5"/>
      <c r="O623" s="5"/>
    </row>
    <row r="624" spans="1:15" ht="17.25" x14ac:dyDescent="0.3">
      <c r="A624" s="21" t="s">
        <v>24</v>
      </c>
      <c r="C624" s="5" t="str">
        <f t="shared" ref="C624" si="1095">C623</f>
        <v>S100009</v>
      </c>
      <c r="D624" s="26">
        <f t="shared" ref="D624" si="1096">D623</f>
        <v>8.82</v>
      </c>
      <c r="E624" s="17"/>
      <c r="F624" s="17"/>
      <c r="G624" s="14"/>
      <c r="H624" s="14" t="str">
        <f>"AD-WHSE2"</f>
        <v>AD-WHSE2</v>
      </c>
      <c r="I624" s="19">
        <v>1357</v>
      </c>
      <c r="J624" s="14"/>
      <c r="K624" s="28">
        <f t="shared" ref="K624" si="1097">I624*D624</f>
        <v>11968.74</v>
      </c>
      <c r="N624" s="5"/>
      <c r="O624" s="5"/>
    </row>
    <row r="625" spans="1:15" x14ac:dyDescent="0.3">
      <c r="A625" s="21" t="s">
        <v>24</v>
      </c>
      <c r="C625" s="5" t="str">
        <f>C623</f>
        <v>S100009</v>
      </c>
      <c r="D625" s="26">
        <f>D623</f>
        <v>8.82</v>
      </c>
      <c r="E625" s="14"/>
      <c r="F625" s="14"/>
      <c r="G625" s="14"/>
      <c r="H625" s="14"/>
      <c r="I625" s="14"/>
      <c r="J625" s="14"/>
      <c r="K625" s="23"/>
      <c r="N625" s="5"/>
      <c r="O625" s="5"/>
    </row>
    <row r="626" spans="1:15" x14ac:dyDescent="0.3">
      <c r="A626" s="21" t="s">
        <v>24</v>
      </c>
      <c r="K626" s="13"/>
      <c r="N626" s="5"/>
      <c r="O626" s="5"/>
    </row>
    <row r="627" spans="1:15" ht="17.25" x14ac:dyDescent="0.3">
      <c r="A627" s="21" t="s">
        <v>24</v>
      </c>
      <c r="C627" s="5" t="str">
        <f t="shared" ref="C627" si="1098">E627</f>
        <v>S100010</v>
      </c>
      <c r="D627" s="26">
        <f t="shared" ref="D627" si="1099">J627</f>
        <v>6.0895999999999999</v>
      </c>
      <c r="E627" s="15" t="str">
        <f>"S100010"</f>
        <v>S100010</v>
      </c>
      <c r="F627" s="16" t="str">
        <f>"Golf Relaxed Cap"</f>
        <v>Golf Relaxed Cap</v>
      </c>
      <c r="G627" s="17" t="str">
        <f>"EA"</f>
        <v>EA</v>
      </c>
      <c r="H627" s="15"/>
      <c r="I627" s="15">
        <v>7166</v>
      </c>
      <c r="J627" s="25">
        <v>6.0895999999999999</v>
      </c>
      <c r="K627" s="24">
        <f t="shared" ref="K627" si="1100">SUBTOTAL(9,K628:K630)</f>
        <v>6357.5424000000003</v>
      </c>
      <c r="N627" s="5"/>
      <c r="O627" s="5"/>
    </row>
    <row r="628" spans="1:15" ht="17.25" x14ac:dyDescent="0.3">
      <c r="A628" s="21" t="s">
        <v>24</v>
      </c>
      <c r="C628" s="5" t="str">
        <f t="shared" ref="C628" si="1101">C627</f>
        <v>S100010</v>
      </c>
      <c r="D628" s="26">
        <f t="shared" ref="D628" si="1102">D627</f>
        <v>6.0895999999999999</v>
      </c>
      <c r="E628" s="17"/>
      <c r="F628" s="17"/>
      <c r="G628" s="14"/>
      <c r="H628" s="14" t="str">
        <f>"AD-WHSE1"</f>
        <v>AD-WHSE1</v>
      </c>
      <c r="I628" s="19">
        <v>503</v>
      </c>
      <c r="J628" s="14"/>
      <c r="K628" s="28">
        <f t="shared" ref="K628" si="1103">I628*D628</f>
        <v>3063.0688</v>
      </c>
      <c r="N628" s="5"/>
      <c r="O628" s="5"/>
    </row>
    <row r="629" spans="1:15" ht="17.25" x14ac:dyDescent="0.3">
      <c r="A629" s="21" t="s">
        <v>24</v>
      </c>
      <c r="C629" s="5" t="str">
        <f t="shared" ref="C629" si="1104">C628</f>
        <v>S100010</v>
      </c>
      <c r="D629" s="26">
        <f t="shared" ref="D629" si="1105">D628</f>
        <v>6.0895999999999999</v>
      </c>
      <c r="E629" s="17"/>
      <c r="F629" s="17"/>
      <c r="G629" s="14"/>
      <c r="H629" s="14" t="str">
        <f>"AD-WHSE2"</f>
        <v>AD-WHSE2</v>
      </c>
      <c r="I629" s="19">
        <v>541</v>
      </c>
      <c r="J629" s="14"/>
      <c r="K629" s="28">
        <f t="shared" ref="K629" si="1106">I629*D629</f>
        <v>3294.4735999999998</v>
      </c>
      <c r="N629" s="5"/>
      <c r="O629" s="5"/>
    </row>
    <row r="630" spans="1:15" x14ac:dyDescent="0.3">
      <c r="A630" s="21" t="s">
        <v>24</v>
      </c>
      <c r="C630" s="5" t="str">
        <f>C628</f>
        <v>S100010</v>
      </c>
      <c r="D630" s="26">
        <f>D628</f>
        <v>6.0895999999999999</v>
      </c>
      <c r="E630" s="14"/>
      <c r="F630" s="14"/>
      <c r="G630" s="14"/>
      <c r="H630" s="14"/>
      <c r="I630" s="14"/>
      <c r="J630" s="14"/>
      <c r="K630" s="23"/>
      <c r="N630" s="5"/>
      <c r="O630" s="5"/>
    </row>
    <row r="631" spans="1:15" x14ac:dyDescent="0.3">
      <c r="A631" s="21" t="s">
        <v>24</v>
      </c>
      <c r="K631" s="13"/>
      <c r="N631" s="5"/>
      <c r="O631" s="5"/>
    </row>
    <row r="632" spans="1:15" ht="17.25" x14ac:dyDescent="0.3">
      <c r="A632" s="21" t="s">
        <v>24</v>
      </c>
      <c r="C632" s="5" t="str">
        <f t="shared" ref="C632" si="1107">E632</f>
        <v>S100011</v>
      </c>
      <c r="D632" s="26">
        <f t="shared" ref="D632" si="1108">J632</f>
        <v>0.85</v>
      </c>
      <c r="E632" s="15" t="str">
        <f>"S100011"</f>
        <v>S100011</v>
      </c>
      <c r="F632" s="16" t="str">
        <f>"All Star Cap"</f>
        <v>All Star Cap</v>
      </c>
      <c r="G632" s="17" t="str">
        <f>"EA"</f>
        <v>EA</v>
      </c>
      <c r="H632" s="15"/>
      <c r="I632" s="15">
        <v>19424</v>
      </c>
      <c r="J632" s="25">
        <v>0.85</v>
      </c>
      <c r="K632" s="24">
        <f t="shared" ref="K632" si="1109">SUBTOTAL(9,K633:K635)</f>
        <v>3020.05</v>
      </c>
      <c r="N632" s="5"/>
      <c r="O632" s="5"/>
    </row>
    <row r="633" spans="1:15" ht="17.25" x14ac:dyDescent="0.3">
      <c r="A633" s="21" t="s">
        <v>24</v>
      </c>
      <c r="C633" s="5" t="str">
        <f t="shared" ref="C633" si="1110">C632</f>
        <v>S100011</v>
      </c>
      <c r="D633" s="26">
        <f t="shared" ref="D633" si="1111">D632</f>
        <v>0.85</v>
      </c>
      <c r="E633" s="17"/>
      <c r="F633" s="17"/>
      <c r="G633" s="14"/>
      <c r="H633" s="14" t="str">
        <f>"AD-WHSE1"</f>
        <v>AD-WHSE1</v>
      </c>
      <c r="I633" s="19">
        <v>1034</v>
      </c>
      <c r="J633" s="14"/>
      <c r="K633" s="28">
        <f t="shared" ref="K633" si="1112">I633*D633</f>
        <v>878.9</v>
      </c>
      <c r="N633" s="5"/>
      <c r="O633" s="5"/>
    </row>
    <row r="634" spans="1:15" ht="17.25" x14ac:dyDescent="0.3">
      <c r="A634" s="21" t="s">
        <v>24</v>
      </c>
      <c r="C634" s="5" t="str">
        <f t="shared" ref="C634" si="1113">C633</f>
        <v>S100011</v>
      </c>
      <c r="D634" s="26">
        <f t="shared" ref="D634" si="1114">D633</f>
        <v>0.85</v>
      </c>
      <c r="E634" s="17"/>
      <c r="F634" s="17"/>
      <c r="G634" s="14"/>
      <c r="H634" s="14" t="str">
        <f>"AD-WHSE2"</f>
        <v>AD-WHSE2</v>
      </c>
      <c r="I634" s="19">
        <v>2519</v>
      </c>
      <c r="J634" s="14"/>
      <c r="K634" s="28">
        <f t="shared" ref="K634" si="1115">I634*D634</f>
        <v>2141.15</v>
      </c>
      <c r="N634" s="5"/>
      <c r="O634" s="5"/>
    </row>
    <row r="635" spans="1:15" x14ac:dyDescent="0.3">
      <c r="A635" s="21" t="s">
        <v>24</v>
      </c>
      <c r="C635" s="5" t="str">
        <f>C633</f>
        <v>S100011</v>
      </c>
      <c r="D635" s="26">
        <f>D633</f>
        <v>0.85</v>
      </c>
      <c r="E635" s="14"/>
      <c r="F635" s="14"/>
      <c r="G635" s="14"/>
      <c r="H635" s="14"/>
      <c r="I635" s="14"/>
      <c r="J635" s="14"/>
      <c r="K635" s="23"/>
      <c r="N635" s="5"/>
      <c r="O635" s="5"/>
    </row>
    <row r="636" spans="1:15" x14ac:dyDescent="0.3">
      <c r="A636" s="21" t="s">
        <v>24</v>
      </c>
      <c r="K636" s="13"/>
      <c r="N636" s="5"/>
      <c r="O636" s="5"/>
    </row>
    <row r="637" spans="1:15" ht="17.25" x14ac:dyDescent="0.3">
      <c r="A637" s="21" t="s">
        <v>24</v>
      </c>
      <c r="C637" s="5" t="str">
        <f t="shared" ref="C637" si="1116">E637</f>
        <v>S100012</v>
      </c>
      <c r="D637" s="26">
        <f t="shared" ref="D637" si="1117">J637</f>
        <v>5.61</v>
      </c>
      <c r="E637" s="15" t="str">
        <f>"S100012"</f>
        <v>S100012</v>
      </c>
      <c r="F637" s="16" t="str">
        <f>"Raw-Edge Patch BALL CAP"</f>
        <v>Raw-Edge Patch BALL CAP</v>
      </c>
      <c r="G637" s="17" t="str">
        <f>"EA"</f>
        <v>EA</v>
      </c>
      <c r="H637" s="15"/>
      <c r="I637" s="15">
        <v>7948.0000000000009</v>
      </c>
      <c r="J637" s="25">
        <v>5.61</v>
      </c>
      <c r="K637" s="24">
        <f t="shared" ref="K637" si="1118">SUBTOTAL(9,K638:K640)</f>
        <v>4566.54</v>
      </c>
      <c r="N637" s="5"/>
      <c r="O637" s="5"/>
    </row>
    <row r="638" spans="1:15" ht="17.25" x14ac:dyDescent="0.3">
      <c r="A638" s="21" t="s">
        <v>24</v>
      </c>
      <c r="C638" s="5" t="str">
        <f t="shared" ref="C638" si="1119">C637</f>
        <v>S100012</v>
      </c>
      <c r="D638" s="26">
        <f t="shared" ref="D638" si="1120">D637</f>
        <v>5.61</v>
      </c>
      <c r="E638" s="17"/>
      <c r="F638" s="17"/>
      <c r="G638" s="14"/>
      <c r="H638" s="14" t="str">
        <f>"AD-WHSE1"</f>
        <v>AD-WHSE1</v>
      </c>
      <c r="I638" s="19">
        <v>50</v>
      </c>
      <c r="J638" s="14"/>
      <c r="K638" s="28">
        <f t="shared" ref="K638" si="1121">I638*D638</f>
        <v>280.5</v>
      </c>
      <c r="N638" s="5"/>
      <c r="O638" s="5"/>
    </row>
    <row r="639" spans="1:15" ht="17.25" x14ac:dyDescent="0.3">
      <c r="A639" s="21" t="s">
        <v>24</v>
      </c>
      <c r="C639" s="5" t="str">
        <f t="shared" ref="C639" si="1122">C638</f>
        <v>S100012</v>
      </c>
      <c r="D639" s="26">
        <f t="shared" ref="D639" si="1123">D638</f>
        <v>5.61</v>
      </c>
      <c r="E639" s="17"/>
      <c r="F639" s="17"/>
      <c r="G639" s="14"/>
      <c r="H639" s="14" t="str">
        <f>"AD-WHSE2"</f>
        <v>AD-WHSE2</v>
      </c>
      <c r="I639" s="19">
        <v>764</v>
      </c>
      <c r="J639" s="14"/>
      <c r="K639" s="28">
        <f t="shared" ref="K639" si="1124">I639*D639</f>
        <v>4286.04</v>
      </c>
      <c r="N639" s="5"/>
      <c r="O639" s="5"/>
    </row>
    <row r="640" spans="1:15" x14ac:dyDescent="0.3">
      <c r="A640" s="21" t="s">
        <v>24</v>
      </c>
      <c r="C640" s="5" t="str">
        <f>C638</f>
        <v>S100012</v>
      </c>
      <c r="D640" s="26">
        <f>D638</f>
        <v>5.61</v>
      </c>
      <c r="E640" s="14"/>
      <c r="F640" s="14"/>
      <c r="G640" s="14"/>
      <c r="H640" s="14"/>
      <c r="I640" s="14"/>
      <c r="J640" s="14"/>
      <c r="K640" s="23"/>
      <c r="N640" s="5"/>
      <c r="O640" s="5"/>
    </row>
    <row r="641" spans="1:15" x14ac:dyDescent="0.3">
      <c r="A641" s="21" t="s">
        <v>24</v>
      </c>
      <c r="K641" s="13"/>
      <c r="N641" s="5"/>
      <c r="O641" s="5"/>
    </row>
    <row r="642" spans="1:15" ht="17.25" x14ac:dyDescent="0.3">
      <c r="A642" s="21" t="s">
        <v>24</v>
      </c>
      <c r="C642" s="5" t="str">
        <f t="shared" ref="C642" si="1125">E642</f>
        <v>S100013</v>
      </c>
      <c r="D642" s="26">
        <f t="shared" ref="D642" si="1126">J642</f>
        <v>3.44</v>
      </c>
      <c r="E642" s="15" t="str">
        <f>"S100013"</f>
        <v>S100013</v>
      </c>
      <c r="F642" s="16" t="str">
        <f>"Mesh BALL CAP"</f>
        <v>Mesh BALL CAP</v>
      </c>
      <c r="G642" s="17" t="str">
        <f>"EA"</f>
        <v>EA</v>
      </c>
      <c r="H642" s="15"/>
      <c r="I642" s="15">
        <v>8199</v>
      </c>
      <c r="J642" s="25">
        <v>3.44</v>
      </c>
      <c r="K642" s="24">
        <f t="shared" ref="K642" si="1127">SUBTOTAL(9,K643:K645)</f>
        <v>3594.7999999999997</v>
      </c>
      <c r="N642" s="5"/>
      <c r="O642" s="5"/>
    </row>
    <row r="643" spans="1:15" ht="17.25" x14ac:dyDescent="0.3">
      <c r="A643" s="21" t="s">
        <v>24</v>
      </c>
      <c r="C643" s="5" t="str">
        <f t="shared" ref="C643" si="1128">C642</f>
        <v>S100013</v>
      </c>
      <c r="D643" s="26">
        <f t="shared" ref="D643" si="1129">D642</f>
        <v>3.44</v>
      </c>
      <c r="E643" s="17"/>
      <c r="F643" s="17"/>
      <c r="G643" s="14"/>
      <c r="H643" s="14" t="str">
        <f>"AD-WHSE1"</f>
        <v>AD-WHSE1</v>
      </c>
      <c r="I643" s="19">
        <v>5</v>
      </c>
      <c r="J643" s="14"/>
      <c r="K643" s="28">
        <f t="shared" ref="K643" si="1130">I643*D643</f>
        <v>17.2</v>
      </c>
      <c r="N643" s="5"/>
      <c r="O643" s="5"/>
    </row>
    <row r="644" spans="1:15" ht="17.25" x14ac:dyDescent="0.3">
      <c r="A644" s="21" t="s">
        <v>24</v>
      </c>
      <c r="C644" s="5" t="str">
        <f t="shared" ref="C644" si="1131">C643</f>
        <v>S100013</v>
      </c>
      <c r="D644" s="26">
        <f t="shared" ref="D644" si="1132">D643</f>
        <v>3.44</v>
      </c>
      <c r="E644" s="17"/>
      <c r="F644" s="17"/>
      <c r="G644" s="14"/>
      <c r="H644" s="14" t="str">
        <f>"AD-WHSE2"</f>
        <v>AD-WHSE2</v>
      </c>
      <c r="I644" s="19">
        <v>1040</v>
      </c>
      <c r="J644" s="14"/>
      <c r="K644" s="28">
        <f t="shared" ref="K644" si="1133">I644*D644</f>
        <v>3577.6</v>
      </c>
      <c r="N644" s="5"/>
      <c r="O644" s="5"/>
    </row>
    <row r="645" spans="1:15" x14ac:dyDescent="0.3">
      <c r="A645" s="21" t="s">
        <v>24</v>
      </c>
      <c r="C645" s="5" t="str">
        <f>C643</f>
        <v>S100013</v>
      </c>
      <c r="D645" s="26">
        <f>D643</f>
        <v>3.44</v>
      </c>
      <c r="E645" s="14"/>
      <c r="F645" s="14"/>
      <c r="G645" s="14"/>
      <c r="H645" s="14"/>
      <c r="I645" s="14"/>
      <c r="J645" s="14"/>
      <c r="K645" s="23"/>
      <c r="N645" s="5"/>
      <c r="O645" s="5"/>
    </row>
    <row r="646" spans="1:15" x14ac:dyDescent="0.3">
      <c r="A646" s="21" t="s">
        <v>24</v>
      </c>
      <c r="K646" s="13"/>
      <c r="N646" s="5"/>
      <c r="O646" s="5"/>
    </row>
    <row r="647" spans="1:15" ht="17.25" x14ac:dyDescent="0.3">
      <c r="A647" s="21" t="s">
        <v>24</v>
      </c>
      <c r="C647" s="5" t="str">
        <f t="shared" ref="C647" si="1134">E647</f>
        <v>S100014</v>
      </c>
      <c r="D647" s="26">
        <f t="shared" ref="D647" si="1135">J647</f>
        <v>5.16</v>
      </c>
      <c r="E647" s="15" t="str">
        <f>"S100014"</f>
        <v>S100014</v>
      </c>
      <c r="F647" s="16" t="str">
        <f>"Chunky Knit Hat"</f>
        <v>Chunky Knit Hat</v>
      </c>
      <c r="G647" s="17" t="str">
        <f>"EA"</f>
        <v>EA</v>
      </c>
      <c r="H647" s="15"/>
      <c r="I647" s="15">
        <v>10407</v>
      </c>
      <c r="J647" s="25">
        <v>5.16</v>
      </c>
      <c r="K647" s="24">
        <f t="shared" ref="K647" si="1136">SUBTOTAL(9,K648:K650)</f>
        <v>14448</v>
      </c>
      <c r="N647" s="5"/>
      <c r="O647" s="5"/>
    </row>
    <row r="648" spans="1:15" ht="17.25" x14ac:dyDescent="0.3">
      <c r="A648" s="21" t="s">
        <v>24</v>
      </c>
      <c r="C648" s="5" t="str">
        <f t="shared" ref="C648" si="1137">C647</f>
        <v>S100014</v>
      </c>
      <c r="D648" s="26">
        <f t="shared" ref="D648" si="1138">D647</f>
        <v>5.16</v>
      </c>
      <c r="E648" s="17"/>
      <c r="F648" s="17"/>
      <c r="G648" s="14"/>
      <c r="H648" s="14" t="str">
        <f>"AD-WHSE1"</f>
        <v>AD-WHSE1</v>
      </c>
      <c r="I648" s="19">
        <v>1025</v>
      </c>
      <c r="J648" s="14"/>
      <c r="K648" s="28">
        <f t="shared" ref="K648" si="1139">I648*D648</f>
        <v>5289</v>
      </c>
      <c r="N648" s="5"/>
      <c r="O648" s="5"/>
    </row>
    <row r="649" spans="1:15" ht="17.25" x14ac:dyDescent="0.3">
      <c r="A649" s="21" t="s">
        <v>24</v>
      </c>
      <c r="C649" s="5" t="str">
        <f t="shared" ref="C649" si="1140">C648</f>
        <v>S100014</v>
      </c>
      <c r="D649" s="26">
        <f t="shared" ref="D649" si="1141">D648</f>
        <v>5.16</v>
      </c>
      <c r="E649" s="17"/>
      <c r="F649" s="17"/>
      <c r="G649" s="14"/>
      <c r="H649" s="14" t="str">
        <f>"AD-WHSE2"</f>
        <v>AD-WHSE2</v>
      </c>
      <c r="I649" s="19">
        <v>1775</v>
      </c>
      <c r="J649" s="14"/>
      <c r="K649" s="28">
        <f t="shared" ref="K649" si="1142">I649*D649</f>
        <v>9159</v>
      </c>
      <c r="N649" s="5"/>
      <c r="O649" s="5"/>
    </row>
    <row r="650" spans="1:15" x14ac:dyDescent="0.3">
      <c r="A650" s="21" t="s">
        <v>24</v>
      </c>
      <c r="C650" s="5" t="str">
        <f>C648</f>
        <v>S100014</v>
      </c>
      <c r="D650" s="26">
        <f>D648</f>
        <v>5.16</v>
      </c>
      <c r="E650" s="14"/>
      <c r="F650" s="14"/>
      <c r="G650" s="14"/>
      <c r="H650" s="14"/>
      <c r="I650" s="14"/>
      <c r="J650" s="14"/>
      <c r="K650" s="23"/>
      <c r="N650" s="5"/>
      <c r="O650" s="5"/>
    </row>
    <row r="651" spans="1:15" x14ac:dyDescent="0.3">
      <c r="A651" s="21" t="s">
        <v>24</v>
      </c>
      <c r="K651" s="13"/>
      <c r="N651" s="5"/>
      <c r="O651" s="5"/>
    </row>
    <row r="652" spans="1:15" ht="17.25" x14ac:dyDescent="0.3">
      <c r="A652" s="21" t="s">
        <v>24</v>
      </c>
      <c r="C652" s="5" t="str">
        <f t="shared" ref="C652" si="1143">E652</f>
        <v>S100015</v>
      </c>
      <c r="D652" s="26">
        <f t="shared" ref="D652" si="1144">J652</f>
        <v>3.64</v>
      </c>
      <c r="E652" s="15" t="str">
        <f>"S100015"</f>
        <v>S100015</v>
      </c>
      <c r="F652" s="16" t="str">
        <f>"Raw-Edge Bucket Hat"</f>
        <v>Raw-Edge Bucket Hat</v>
      </c>
      <c r="G652" s="17" t="str">
        <f>"EA"</f>
        <v>EA</v>
      </c>
      <c r="H652" s="15"/>
      <c r="I652" s="15">
        <v>11132</v>
      </c>
      <c r="J652" s="25">
        <v>3.64</v>
      </c>
      <c r="K652" s="24">
        <f t="shared" ref="K652" si="1145">SUBTOTAL(9,K653:K655)</f>
        <v>10967.32</v>
      </c>
      <c r="N652" s="5"/>
      <c r="O652" s="5"/>
    </row>
    <row r="653" spans="1:15" ht="17.25" x14ac:dyDescent="0.3">
      <c r="A653" s="21" t="s">
        <v>24</v>
      </c>
      <c r="C653" s="5" t="str">
        <f t="shared" ref="C653" si="1146">C652</f>
        <v>S100015</v>
      </c>
      <c r="D653" s="26">
        <f t="shared" ref="D653" si="1147">D652</f>
        <v>3.64</v>
      </c>
      <c r="E653" s="17"/>
      <c r="F653" s="17"/>
      <c r="G653" s="14"/>
      <c r="H653" s="14" t="str">
        <f>"AD-WHSE1"</f>
        <v>AD-WHSE1</v>
      </c>
      <c r="I653" s="19">
        <v>1504</v>
      </c>
      <c r="J653" s="14"/>
      <c r="K653" s="28">
        <f t="shared" ref="K653" si="1148">I653*D653</f>
        <v>5474.56</v>
      </c>
      <c r="N653" s="5"/>
      <c r="O653" s="5"/>
    </row>
    <row r="654" spans="1:15" ht="17.25" x14ac:dyDescent="0.3">
      <c r="A654" s="21" t="s">
        <v>24</v>
      </c>
      <c r="C654" s="5" t="str">
        <f t="shared" ref="C654" si="1149">C653</f>
        <v>S100015</v>
      </c>
      <c r="D654" s="26">
        <f t="shared" ref="D654" si="1150">D653</f>
        <v>3.64</v>
      </c>
      <c r="E654" s="17"/>
      <c r="F654" s="17"/>
      <c r="G654" s="14"/>
      <c r="H654" s="14" t="str">
        <f>"AD-WHSE2"</f>
        <v>AD-WHSE2</v>
      </c>
      <c r="I654" s="19">
        <v>1509</v>
      </c>
      <c r="J654" s="14"/>
      <c r="K654" s="28">
        <f t="shared" ref="K654" si="1151">I654*D654</f>
        <v>5492.76</v>
      </c>
      <c r="N654" s="5"/>
      <c r="O654" s="5"/>
    </row>
    <row r="655" spans="1:15" x14ac:dyDescent="0.3">
      <c r="A655" s="21" t="s">
        <v>24</v>
      </c>
      <c r="C655" s="5" t="str">
        <f>C653</f>
        <v>S100015</v>
      </c>
      <c r="D655" s="26">
        <f>D653</f>
        <v>3.64</v>
      </c>
      <c r="E655" s="14"/>
      <c r="F655" s="14"/>
      <c r="G655" s="14"/>
      <c r="H655" s="14"/>
      <c r="I655" s="14"/>
      <c r="J655" s="14"/>
      <c r="K655" s="23"/>
      <c r="N655" s="5"/>
      <c r="O655" s="5"/>
    </row>
    <row r="656" spans="1:15" x14ac:dyDescent="0.3">
      <c r="A656" s="21" t="s">
        <v>24</v>
      </c>
      <c r="K656" s="13"/>
      <c r="N656" s="5"/>
      <c r="O656" s="5"/>
    </row>
    <row r="657" spans="1:15" ht="17.25" x14ac:dyDescent="0.3">
      <c r="A657" s="21" t="s">
        <v>24</v>
      </c>
      <c r="C657" s="5" t="str">
        <f t="shared" ref="C657" si="1152">E657</f>
        <v>S100016</v>
      </c>
      <c r="D657" s="26">
        <f t="shared" ref="D657" si="1153">J657</f>
        <v>2.75</v>
      </c>
      <c r="E657" s="15" t="str">
        <f>"S100016"</f>
        <v>S100016</v>
      </c>
      <c r="F657" s="16" t="str">
        <f>"Mesh Bucket Hat"</f>
        <v>Mesh Bucket Hat</v>
      </c>
      <c r="G657" s="17" t="str">
        <f>"EA"</f>
        <v>EA</v>
      </c>
      <c r="H657" s="15"/>
      <c r="I657" s="15">
        <v>15695</v>
      </c>
      <c r="J657" s="25">
        <v>2.75</v>
      </c>
      <c r="K657" s="24">
        <f t="shared" ref="K657" si="1154">SUBTOTAL(9,K658:K660)</f>
        <v>9055.75</v>
      </c>
      <c r="N657" s="5"/>
      <c r="O657" s="5"/>
    </row>
    <row r="658" spans="1:15" ht="17.25" x14ac:dyDescent="0.3">
      <c r="A658" s="21" t="s">
        <v>24</v>
      </c>
      <c r="C658" s="5" t="str">
        <f t="shared" ref="C658" si="1155">C657</f>
        <v>S100016</v>
      </c>
      <c r="D658" s="26">
        <f t="shared" ref="D658" si="1156">D657</f>
        <v>2.75</v>
      </c>
      <c r="E658" s="17"/>
      <c r="F658" s="17"/>
      <c r="G658" s="14"/>
      <c r="H658" s="14" t="str">
        <f>"AD-WHSE1"</f>
        <v>AD-WHSE1</v>
      </c>
      <c r="I658" s="19">
        <v>542</v>
      </c>
      <c r="J658" s="14"/>
      <c r="K658" s="28">
        <f t="shared" ref="K658" si="1157">I658*D658</f>
        <v>1490.5</v>
      </c>
      <c r="N658" s="5"/>
      <c r="O658" s="5"/>
    </row>
    <row r="659" spans="1:15" ht="17.25" x14ac:dyDescent="0.3">
      <c r="A659" s="21" t="s">
        <v>24</v>
      </c>
      <c r="C659" s="5" t="str">
        <f t="shared" ref="C659" si="1158">C658</f>
        <v>S100016</v>
      </c>
      <c r="D659" s="26">
        <f t="shared" ref="D659" si="1159">D658</f>
        <v>2.75</v>
      </c>
      <c r="E659" s="17"/>
      <c r="F659" s="17"/>
      <c r="G659" s="14"/>
      <c r="H659" s="14" t="str">
        <f>"AD-WHSE2"</f>
        <v>AD-WHSE2</v>
      </c>
      <c r="I659" s="19">
        <v>2751</v>
      </c>
      <c r="J659" s="14"/>
      <c r="K659" s="28">
        <f t="shared" ref="K659" si="1160">I659*D659</f>
        <v>7565.25</v>
      </c>
      <c r="N659" s="5"/>
      <c r="O659" s="5"/>
    </row>
    <row r="660" spans="1:15" x14ac:dyDescent="0.3">
      <c r="A660" s="21" t="s">
        <v>24</v>
      </c>
      <c r="C660" s="5" t="str">
        <f>C658</f>
        <v>S100016</v>
      </c>
      <c r="D660" s="26">
        <f>D658</f>
        <v>2.75</v>
      </c>
      <c r="E660" s="14"/>
      <c r="F660" s="14"/>
      <c r="G660" s="14"/>
      <c r="H660" s="14"/>
      <c r="I660" s="14"/>
      <c r="J660" s="14"/>
      <c r="K660" s="23"/>
      <c r="N660" s="5"/>
      <c r="O660" s="5"/>
    </row>
    <row r="661" spans="1:15" x14ac:dyDescent="0.3">
      <c r="A661" s="21" t="s">
        <v>24</v>
      </c>
      <c r="K661" s="13"/>
      <c r="N661" s="5"/>
      <c r="O661" s="5"/>
    </row>
    <row r="662" spans="1:15" ht="17.25" x14ac:dyDescent="0.3">
      <c r="A662" s="21" t="s">
        <v>24</v>
      </c>
      <c r="C662" s="5" t="str">
        <f t="shared" ref="C662" si="1161">E662</f>
        <v>S100017</v>
      </c>
      <c r="D662" s="26">
        <f t="shared" ref="D662" si="1162">J662</f>
        <v>4.76</v>
      </c>
      <c r="E662" s="15" t="str">
        <f>"S100017"</f>
        <v>S100017</v>
      </c>
      <c r="F662" s="16" t="str">
        <f>"Microfiber Bucket Hat"</f>
        <v>Microfiber Bucket Hat</v>
      </c>
      <c r="G662" s="17" t="str">
        <f>"EA"</f>
        <v>EA</v>
      </c>
      <c r="H662" s="15"/>
      <c r="I662" s="15">
        <v>9463</v>
      </c>
      <c r="J662" s="25">
        <v>4.76</v>
      </c>
      <c r="K662" s="24">
        <f t="shared" ref="K662" si="1163">SUBTOTAL(9,K663:K665)</f>
        <v>13480.32</v>
      </c>
      <c r="N662" s="5"/>
      <c r="O662" s="5"/>
    </row>
    <row r="663" spans="1:15" ht="17.25" x14ac:dyDescent="0.3">
      <c r="A663" s="21" t="s">
        <v>24</v>
      </c>
      <c r="C663" s="5" t="str">
        <f t="shared" ref="C663" si="1164">C662</f>
        <v>S100017</v>
      </c>
      <c r="D663" s="26">
        <f t="shared" ref="D663" si="1165">D662</f>
        <v>4.76</v>
      </c>
      <c r="E663" s="17"/>
      <c r="F663" s="17"/>
      <c r="G663" s="14"/>
      <c r="H663" s="14" t="str">
        <f>"AD-WHSE1"</f>
        <v>AD-WHSE1</v>
      </c>
      <c r="I663" s="19">
        <v>1046</v>
      </c>
      <c r="J663" s="14"/>
      <c r="K663" s="28">
        <f t="shared" ref="K663" si="1166">I663*D663</f>
        <v>4978.96</v>
      </c>
      <c r="N663" s="5"/>
      <c r="O663" s="5"/>
    </row>
    <row r="664" spans="1:15" ht="17.25" x14ac:dyDescent="0.3">
      <c r="A664" s="21" t="s">
        <v>24</v>
      </c>
      <c r="C664" s="5" t="str">
        <f t="shared" ref="C664" si="1167">C663</f>
        <v>S100017</v>
      </c>
      <c r="D664" s="26">
        <f t="shared" ref="D664" si="1168">D663</f>
        <v>4.76</v>
      </c>
      <c r="E664" s="17"/>
      <c r="F664" s="17"/>
      <c r="G664" s="14"/>
      <c r="H664" s="14" t="str">
        <f>"AD-WHSE2"</f>
        <v>AD-WHSE2</v>
      </c>
      <c r="I664" s="19">
        <v>1786</v>
      </c>
      <c r="J664" s="14"/>
      <c r="K664" s="28">
        <f t="shared" ref="K664" si="1169">I664*D664</f>
        <v>8501.3599999999988</v>
      </c>
      <c r="N664" s="5"/>
      <c r="O664" s="5"/>
    </row>
    <row r="665" spans="1:15" x14ac:dyDescent="0.3">
      <c r="A665" s="21" t="s">
        <v>24</v>
      </c>
      <c r="C665" s="5" t="str">
        <f>C663</f>
        <v>S100017</v>
      </c>
      <c r="D665" s="26">
        <f>D663</f>
        <v>4.76</v>
      </c>
      <c r="E665" s="14"/>
      <c r="F665" s="14"/>
      <c r="G665" s="14"/>
      <c r="H665" s="14"/>
      <c r="I665" s="14"/>
      <c r="J665" s="14"/>
      <c r="K665" s="23"/>
      <c r="N665" s="5"/>
      <c r="O665" s="5"/>
    </row>
    <row r="666" spans="1:15" x14ac:dyDescent="0.3">
      <c r="A666" s="21" t="s">
        <v>24</v>
      </c>
      <c r="K666" s="13"/>
      <c r="N666" s="5"/>
      <c r="O666" s="5"/>
    </row>
    <row r="667" spans="1:15" ht="17.25" x14ac:dyDescent="0.3">
      <c r="A667" s="21" t="s">
        <v>24</v>
      </c>
      <c r="C667" s="5" t="str">
        <f t="shared" ref="C667" si="1170">E667</f>
        <v>S100018</v>
      </c>
      <c r="D667" s="26">
        <f t="shared" ref="D667" si="1171">J667</f>
        <v>3.5</v>
      </c>
      <c r="E667" s="15" t="str">
        <f>"S100018"</f>
        <v>S100018</v>
      </c>
      <c r="F667" s="16" t="str">
        <f>"Crusher Bucket Hat"</f>
        <v>Crusher Bucket Hat</v>
      </c>
      <c r="G667" s="17" t="str">
        <f>"EA"</f>
        <v>EA</v>
      </c>
      <c r="H667" s="15"/>
      <c r="I667" s="15">
        <v>9905</v>
      </c>
      <c r="J667" s="25">
        <v>3.5</v>
      </c>
      <c r="K667" s="24">
        <f t="shared" ref="K667" si="1172">SUBTOTAL(9,K668:K670)</f>
        <v>8036</v>
      </c>
      <c r="N667" s="5"/>
      <c r="O667" s="5"/>
    </row>
    <row r="668" spans="1:15" ht="17.25" x14ac:dyDescent="0.3">
      <c r="A668" s="21" t="s">
        <v>24</v>
      </c>
      <c r="C668" s="5" t="str">
        <f t="shared" ref="C668" si="1173">C667</f>
        <v>S100018</v>
      </c>
      <c r="D668" s="26">
        <f t="shared" ref="D668" si="1174">D667</f>
        <v>3.5</v>
      </c>
      <c r="E668" s="17"/>
      <c r="F668" s="17"/>
      <c r="G668" s="14"/>
      <c r="H668" s="14" t="str">
        <f>"AD-WHSE1"</f>
        <v>AD-WHSE1</v>
      </c>
      <c r="I668" s="19">
        <v>530</v>
      </c>
      <c r="J668" s="14"/>
      <c r="K668" s="28">
        <f t="shared" ref="K668" si="1175">I668*D668</f>
        <v>1855</v>
      </c>
      <c r="N668" s="5"/>
      <c r="O668" s="5"/>
    </row>
    <row r="669" spans="1:15" ht="17.25" x14ac:dyDescent="0.3">
      <c r="A669" s="21" t="s">
        <v>24</v>
      </c>
      <c r="C669" s="5" t="str">
        <f t="shared" ref="C669" si="1176">C668</f>
        <v>S100018</v>
      </c>
      <c r="D669" s="26">
        <f t="shared" ref="D669" si="1177">D668</f>
        <v>3.5</v>
      </c>
      <c r="E669" s="17"/>
      <c r="F669" s="17"/>
      <c r="G669" s="14"/>
      <c r="H669" s="14" t="str">
        <f>"AD-WHSE2"</f>
        <v>AD-WHSE2</v>
      </c>
      <c r="I669" s="19">
        <v>1766</v>
      </c>
      <c r="J669" s="14"/>
      <c r="K669" s="28">
        <f t="shared" ref="K669" si="1178">I669*D669</f>
        <v>6181</v>
      </c>
      <c r="N669" s="5"/>
      <c r="O669" s="5"/>
    </row>
    <row r="670" spans="1:15" x14ac:dyDescent="0.3">
      <c r="A670" s="21" t="s">
        <v>24</v>
      </c>
      <c r="C670" s="5" t="str">
        <f>C668</f>
        <v>S100018</v>
      </c>
      <c r="D670" s="26">
        <f>D668</f>
        <v>3.5</v>
      </c>
      <c r="E670" s="14"/>
      <c r="F670" s="14"/>
      <c r="G670" s="14"/>
      <c r="H670" s="14"/>
      <c r="I670" s="14"/>
      <c r="J670" s="14"/>
      <c r="K670" s="23"/>
      <c r="N670" s="5"/>
      <c r="O670" s="5"/>
    </row>
    <row r="671" spans="1:15" x14ac:dyDescent="0.3">
      <c r="A671" s="21" t="s">
        <v>24</v>
      </c>
      <c r="K671" s="13"/>
      <c r="N671" s="5"/>
      <c r="O671" s="5"/>
    </row>
    <row r="672" spans="1:15" ht="17.25" x14ac:dyDescent="0.3">
      <c r="A672" s="21" t="s">
        <v>24</v>
      </c>
      <c r="C672" s="5" t="str">
        <f t="shared" ref="C672" si="1179">E672</f>
        <v>S100019</v>
      </c>
      <c r="D672" s="26">
        <f t="shared" ref="D672" si="1180">J672</f>
        <v>2.4300000000000002</v>
      </c>
      <c r="E672" s="15" t="str">
        <f>"S100019"</f>
        <v>S100019</v>
      </c>
      <c r="F672" s="16" t="str">
        <f>"Sportsman Bucket Hat"</f>
        <v>Sportsman Bucket Hat</v>
      </c>
      <c r="G672" s="17" t="str">
        <f>"EA"</f>
        <v>EA</v>
      </c>
      <c r="H672" s="15"/>
      <c r="I672" s="15">
        <v>16176</v>
      </c>
      <c r="J672" s="25">
        <v>2.4300000000000002</v>
      </c>
      <c r="K672" s="24">
        <f t="shared" ref="K672" si="1181">SUBTOTAL(9,K673:K675)</f>
        <v>7960.68</v>
      </c>
      <c r="N672" s="5"/>
      <c r="O672" s="5"/>
    </row>
    <row r="673" spans="1:15" ht="17.25" x14ac:dyDescent="0.3">
      <c r="A673" s="21" t="s">
        <v>24</v>
      </c>
      <c r="C673" s="5" t="str">
        <f t="shared" ref="C673" si="1182">C672</f>
        <v>S100019</v>
      </c>
      <c r="D673" s="26">
        <f t="shared" ref="D673" si="1183">D672</f>
        <v>2.4300000000000002</v>
      </c>
      <c r="E673" s="17"/>
      <c r="F673" s="17"/>
      <c r="G673" s="14"/>
      <c r="H673" s="14" t="str">
        <f>"AD-WHSE1"</f>
        <v>AD-WHSE1</v>
      </c>
      <c r="I673" s="19">
        <v>509.00000000000006</v>
      </c>
      <c r="J673" s="14"/>
      <c r="K673" s="28">
        <f t="shared" ref="K673" si="1184">I673*D673</f>
        <v>1236.8700000000001</v>
      </c>
      <c r="N673" s="5"/>
      <c r="O673" s="5"/>
    </row>
    <row r="674" spans="1:15" ht="17.25" x14ac:dyDescent="0.3">
      <c r="A674" s="21" t="s">
        <v>24</v>
      </c>
      <c r="C674" s="5" t="str">
        <f t="shared" ref="C674" si="1185">C673</f>
        <v>S100019</v>
      </c>
      <c r="D674" s="26">
        <f t="shared" ref="D674" si="1186">D673</f>
        <v>2.4300000000000002</v>
      </c>
      <c r="E674" s="17"/>
      <c r="F674" s="17"/>
      <c r="G674" s="14"/>
      <c r="H674" s="14" t="str">
        <f>"AD-WHSE2"</f>
        <v>AD-WHSE2</v>
      </c>
      <c r="I674" s="19">
        <v>2767</v>
      </c>
      <c r="J674" s="14"/>
      <c r="K674" s="28">
        <f t="shared" ref="K674" si="1187">I674*D674</f>
        <v>6723.81</v>
      </c>
      <c r="N674" s="5"/>
      <c r="O674" s="5"/>
    </row>
    <row r="675" spans="1:15" x14ac:dyDescent="0.3">
      <c r="A675" s="21" t="s">
        <v>24</v>
      </c>
      <c r="C675" s="5" t="str">
        <f>C673</f>
        <v>S100019</v>
      </c>
      <c r="D675" s="26">
        <f>D673</f>
        <v>2.4300000000000002</v>
      </c>
      <c r="E675" s="14"/>
      <c r="F675" s="14"/>
      <c r="G675" s="14"/>
      <c r="H675" s="14"/>
      <c r="I675" s="14"/>
      <c r="J675" s="14"/>
      <c r="K675" s="23"/>
      <c r="N675" s="5"/>
      <c r="O675" s="5"/>
    </row>
    <row r="676" spans="1:15" x14ac:dyDescent="0.3">
      <c r="A676" s="21" t="s">
        <v>24</v>
      </c>
      <c r="K676" s="13"/>
      <c r="N676" s="5"/>
      <c r="O676" s="5"/>
    </row>
    <row r="677" spans="1:15" ht="17.25" x14ac:dyDescent="0.3">
      <c r="A677" s="21" t="s">
        <v>24</v>
      </c>
      <c r="C677" s="5" t="str">
        <f t="shared" ref="C677" si="1188">E677</f>
        <v>S100020</v>
      </c>
      <c r="D677" s="26">
        <f t="shared" ref="D677" si="1189">J677</f>
        <v>1.05</v>
      </c>
      <c r="E677" s="15" t="str">
        <f>"S100020"</f>
        <v>S100020</v>
      </c>
      <c r="F677" s="16" t="str">
        <f>"Super Sport Stopwatch"</f>
        <v>Super Sport Stopwatch</v>
      </c>
      <c r="G677" s="17" t="str">
        <f>"EA"</f>
        <v>EA</v>
      </c>
      <c r="H677" s="15"/>
      <c r="I677" s="15">
        <v>15976</v>
      </c>
      <c r="J677" s="25">
        <v>1.05</v>
      </c>
      <c r="K677" s="24">
        <f t="shared" ref="K677" si="1190">SUBTOTAL(9,K678:K680)</f>
        <v>3333.75</v>
      </c>
      <c r="N677" s="5"/>
      <c r="O677" s="5"/>
    </row>
    <row r="678" spans="1:15" ht="17.25" x14ac:dyDescent="0.3">
      <c r="A678" s="21" t="s">
        <v>24</v>
      </c>
      <c r="C678" s="5" t="str">
        <f t="shared" ref="C678" si="1191">C677</f>
        <v>S100020</v>
      </c>
      <c r="D678" s="26">
        <f t="shared" ref="D678" si="1192">D677</f>
        <v>1.05</v>
      </c>
      <c r="E678" s="17"/>
      <c r="F678" s="17"/>
      <c r="G678" s="14"/>
      <c r="H678" s="14" t="str">
        <f>"AD-WHSE1"</f>
        <v>AD-WHSE1</v>
      </c>
      <c r="I678" s="19">
        <v>704</v>
      </c>
      <c r="J678" s="14"/>
      <c r="K678" s="28">
        <f t="shared" ref="K678" si="1193">I678*D678</f>
        <v>739.2</v>
      </c>
      <c r="N678" s="5"/>
      <c r="O678" s="5"/>
    </row>
    <row r="679" spans="1:15" ht="17.25" x14ac:dyDescent="0.3">
      <c r="A679" s="21" t="s">
        <v>24</v>
      </c>
      <c r="C679" s="5" t="str">
        <f t="shared" ref="C679" si="1194">C678</f>
        <v>S100020</v>
      </c>
      <c r="D679" s="26">
        <f t="shared" ref="D679" si="1195">D678</f>
        <v>1.05</v>
      </c>
      <c r="E679" s="17"/>
      <c r="F679" s="17"/>
      <c r="G679" s="14"/>
      <c r="H679" s="14" t="str">
        <f>"AD-WHSE2"</f>
        <v>AD-WHSE2</v>
      </c>
      <c r="I679" s="19">
        <v>2471</v>
      </c>
      <c r="J679" s="14"/>
      <c r="K679" s="28">
        <f t="shared" ref="K679" si="1196">I679*D679</f>
        <v>2594.5500000000002</v>
      </c>
      <c r="N679" s="5"/>
      <c r="O679" s="5"/>
    </row>
    <row r="680" spans="1:15" x14ac:dyDescent="0.3">
      <c r="A680" s="21" t="s">
        <v>24</v>
      </c>
      <c r="C680" s="5" t="str">
        <f>C678</f>
        <v>S100020</v>
      </c>
      <c r="D680" s="26">
        <f>D678</f>
        <v>1.05</v>
      </c>
      <c r="E680" s="14"/>
      <c r="F680" s="14"/>
      <c r="G680" s="14"/>
      <c r="H680" s="14"/>
      <c r="I680" s="14"/>
      <c r="J680" s="14"/>
      <c r="K680" s="23"/>
      <c r="N680" s="5"/>
      <c r="O680" s="5"/>
    </row>
    <row r="681" spans="1:15" x14ac:dyDescent="0.3">
      <c r="A681" s="21" t="s">
        <v>24</v>
      </c>
      <c r="K681" s="13"/>
      <c r="N681" s="5"/>
      <c r="O681" s="5"/>
    </row>
    <row r="682" spans="1:15" ht="17.25" x14ac:dyDescent="0.3">
      <c r="A682" s="21" t="s">
        <v>24</v>
      </c>
      <c r="C682" s="5" t="str">
        <f t="shared" ref="C682" si="1197">E682</f>
        <v>S100021</v>
      </c>
      <c r="D682" s="26">
        <f t="shared" ref="D682" si="1198">J682</f>
        <v>2.1499000000000001</v>
      </c>
      <c r="E682" s="15" t="str">
        <f>"S100021"</f>
        <v>S100021</v>
      </c>
      <c r="F682" s="16" t="str">
        <f>"Translucent Stopwatch"</f>
        <v>Translucent Stopwatch</v>
      </c>
      <c r="G682" s="17" t="str">
        <f>"EA"</f>
        <v>EA</v>
      </c>
      <c r="H682" s="15"/>
      <c r="I682" s="15">
        <v>25498</v>
      </c>
      <c r="J682" s="25">
        <v>2.1499000000000001</v>
      </c>
      <c r="K682" s="24">
        <f t="shared" ref="K682" si="1199">SUBTOTAL(9,K683:K685)</f>
        <v>11523.464</v>
      </c>
      <c r="N682" s="5"/>
      <c r="O682" s="5"/>
    </row>
    <row r="683" spans="1:15" ht="17.25" x14ac:dyDescent="0.3">
      <c r="A683" s="21" t="s">
        <v>24</v>
      </c>
      <c r="C683" s="5" t="str">
        <f t="shared" ref="C683" si="1200">C682</f>
        <v>S100021</v>
      </c>
      <c r="D683" s="26">
        <f t="shared" ref="D683" si="1201">D682</f>
        <v>2.1499000000000001</v>
      </c>
      <c r="E683" s="17"/>
      <c r="F683" s="17"/>
      <c r="G683" s="14"/>
      <c r="H683" s="14" t="str">
        <f>"AD-WHSE1"</f>
        <v>AD-WHSE1</v>
      </c>
      <c r="I683" s="19">
        <v>2473</v>
      </c>
      <c r="J683" s="14"/>
      <c r="K683" s="28">
        <f t="shared" ref="K683" si="1202">I683*D683</f>
        <v>5316.7027000000007</v>
      </c>
      <c r="N683" s="5"/>
      <c r="O683" s="5"/>
    </row>
    <row r="684" spans="1:15" ht="17.25" x14ac:dyDescent="0.3">
      <c r="A684" s="21" t="s">
        <v>24</v>
      </c>
      <c r="C684" s="5" t="str">
        <f t="shared" ref="C684" si="1203">C683</f>
        <v>S100021</v>
      </c>
      <c r="D684" s="26">
        <f t="shared" ref="D684" si="1204">D683</f>
        <v>2.1499000000000001</v>
      </c>
      <c r="E684" s="17"/>
      <c r="F684" s="17"/>
      <c r="G684" s="14"/>
      <c r="H684" s="14" t="str">
        <f>"AD-WHSE2"</f>
        <v>AD-WHSE2</v>
      </c>
      <c r="I684" s="19">
        <v>2887</v>
      </c>
      <c r="J684" s="14"/>
      <c r="K684" s="28">
        <f t="shared" ref="K684" si="1205">I684*D684</f>
        <v>6206.7613000000001</v>
      </c>
      <c r="N684" s="5"/>
      <c r="O684" s="5"/>
    </row>
    <row r="685" spans="1:15" x14ac:dyDescent="0.3">
      <c r="A685" s="21" t="s">
        <v>24</v>
      </c>
      <c r="C685" s="5" t="str">
        <f>C683</f>
        <v>S100021</v>
      </c>
      <c r="D685" s="26">
        <f>D683</f>
        <v>2.1499000000000001</v>
      </c>
      <c r="E685" s="14"/>
      <c r="F685" s="14"/>
      <c r="G685" s="14"/>
      <c r="H685" s="14"/>
      <c r="I685" s="14"/>
      <c r="J685" s="14"/>
      <c r="K685" s="23"/>
      <c r="N685" s="5"/>
      <c r="O685" s="5"/>
    </row>
    <row r="686" spans="1:15" x14ac:dyDescent="0.3">
      <c r="A686" s="21" t="s">
        <v>24</v>
      </c>
      <c r="K686" s="13"/>
      <c r="N686" s="5"/>
      <c r="O686" s="5"/>
    </row>
    <row r="687" spans="1:15" ht="17.25" x14ac:dyDescent="0.3">
      <c r="A687" s="21" t="s">
        <v>24</v>
      </c>
      <c r="C687" s="5" t="str">
        <f t="shared" ref="C687" si="1206">E687</f>
        <v>S100022</v>
      </c>
      <c r="D687" s="26">
        <f t="shared" ref="D687" si="1207">J687</f>
        <v>9.1798999999999999</v>
      </c>
      <c r="E687" s="15" t="str">
        <f>"S100022"</f>
        <v>S100022</v>
      </c>
      <c r="F687" s="16" t="str">
        <f>"Compact Speaker Cooler"</f>
        <v>Compact Speaker Cooler</v>
      </c>
      <c r="G687" s="17" t="str">
        <f>"EA"</f>
        <v>EA</v>
      </c>
      <c r="H687" s="15"/>
      <c r="I687" s="15">
        <v>2700</v>
      </c>
      <c r="J687" s="25">
        <v>9.1798999999999999</v>
      </c>
      <c r="K687" s="24">
        <f t="shared" ref="K687" si="1208">SUBTOTAL(9,K688:K690)</f>
        <v>3671.96</v>
      </c>
      <c r="N687" s="5"/>
      <c r="O687" s="5"/>
    </row>
    <row r="688" spans="1:15" ht="17.25" x14ac:dyDescent="0.3">
      <c r="A688" s="21" t="s">
        <v>24</v>
      </c>
      <c r="C688" s="5" t="str">
        <f t="shared" ref="C688" si="1209">C687</f>
        <v>S100022</v>
      </c>
      <c r="D688" s="26">
        <f t="shared" ref="D688" si="1210">D687</f>
        <v>9.1798999999999999</v>
      </c>
      <c r="E688" s="17"/>
      <c r="F688" s="17"/>
      <c r="G688" s="14"/>
      <c r="H688" s="14" t="str">
        <f>"AD-WHSE1"</f>
        <v>AD-WHSE1</v>
      </c>
      <c r="I688" s="19">
        <v>200</v>
      </c>
      <c r="J688" s="14"/>
      <c r="K688" s="28">
        <f t="shared" ref="K688" si="1211">I688*D688</f>
        <v>1835.98</v>
      </c>
      <c r="N688" s="5"/>
      <c r="O688" s="5"/>
    </row>
    <row r="689" spans="1:15" ht="17.25" x14ac:dyDescent="0.3">
      <c r="A689" s="21" t="s">
        <v>24</v>
      </c>
      <c r="C689" s="5" t="str">
        <f t="shared" ref="C689" si="1212">C688</f>
        <v>S100022</v>
      </c>
      <c r="D689" s="26">
        <f t="shared" ref="D689" si="1213">D688</f>
        <v>9.1798999999999999</v>
      </c>
      <c r="E689" s="17"/>
      <c r="F689" s="17"/>
      <c r="G689" s="14"/>
      <c r="H689" s="14" t="str">
        <f>"AD-WHSE2"</f>
        <v>AD-WHSE2</v>
      </c>
      <c r="I689" s="19">
        <v>200</v>
      </c>
      <c r="J689" s="14"/>
      <c r="K689" s="28">
        <f t="shared" ref="K689" si="1214">I689*D689</f>
        <v>1835.98</v>
      </c>
      <c r="N689" s="5"/>
      <c r="O689" s="5"/>
    </row>
    <row r="690" spans="1:15" x14ac:dyDescent="0.3">
      <c r="A690" s="21" t="s">
        <v>24</v>
      </c>
      <c r="C690" s="5" t="str">
        <f>C688</f>
        <v>S100022</v>
      </c>
      <c r="D690" s="26">
        <f>D688</f>
        <v>9.1798999999999999</v>
      </c>
      <c r="E690" s="14"/>
      <c r="F690" s="14"/>
      <c r="G690" s="14"/>
      <c r="H690" s="14"/>
      <c r="I690" s="14"/>
      <c r="J690" s="14"/>
      <c r="K690" s="23"/>
      <c r="N690" s="5"/>
      <c r="O690" s="5"/>
    </row>
    <row r="691" spans="1:15" x14ac:dyDescent="0.3">
      <c r="A691" s="21" t="s">
        <v>24</v>
      </c>
      <c r="K691" s="13"/>
      <c r="N691" s="5"/>
      <c r="O691" s="5"/>
    </row>
    <row r="692" spans="1:15" ht="17.25" x14ac:dyDescent="0.3">
      <c r="A692" s="21" t="s">
        <v>24</v>
      </c>
      <c r="C692" s="5" t="str">
        <f t="shared" ref="C692" si="1215">E692</f>
        <v>S100023</v>
      </c>
      <c r="D692" s="26">
        <f t="shared" ref="D692" si="1216">J692</f>
        <v>0.99</v>
      </c>
      <c r="E692" s="15" t="str">
        <f>"S100023"</f>
        <v>S100023</v>
      </c>
      <c r="F692" s="16" t="str">
        <f>"Gripper SPORT BOT"</f>
        <v>Gripper SPORT BOT</v>
      </c>
      <c r="G692" s="17" t="str">
        <f>"EA"</f>
        <v>EA</v>
      </c>
      <c r="H692" s="15"/>
      <c r="I692" s="15">
        <v>8557</v>
      </c>
      <c r="J692" s="25">
        <v>0.99</v>
      </c>
      <c r="K692" s="24">
        <f t="shared" ref="K692" si="1217">SUBTOTAL(9,K693:K695)</f>
        <v>2068.1099999999997</v>
      </c>
      <c r="N692" s="5"/>
      <c r="O692" s="5"/>
    </row>
    <row r="693" spans="1:15" ht="17.25" x14ac:dyDescent="0.3">
      <c r="A693" s="21" t="s">
        <v>24</v>
      </c>
      <c r="C693" s="5" t="str">
        <f t="shared" ref="C693" si="1218">C692</f>
        <v>S100023</v>
      </c>
      <c r="D693" s="26">
        <f t="shared" ref="D693" si="1219">D692</f>
        <v>0.99</v>
      </c>
      <c r="E693" s="17"/>
      <c r="F693" s="17"/>
      <c r="G693" s="14"/>
      <c r="H693" s="14" t="str">
        <f>"AD-WHSE1"</f>
        <v>AD-WHSE1</v>
      </c>
      <c r="I693" s="19">
        <v>1049</v>
      </c>
      <c r="J693" s="14"/>
      <c r="K693" s="28">
        <f t="shared" ref="K693" si="1220">I693*D693</f>
        <v>1038.51</v>
      </c>
      <c r="N693" s="5"/>
      <c r="O693" s="5"/>
    </row>
    <row r="694" spans="1:15" ht="17.25" x14ac:dyDescent="0.3">
      <c r="A694" s="21" t="s">
        <v>24</v>
      </c>
      <c r="C694" s="5" t="str">
        <f t="shared" ref="C694" si="1221">C693</f>
        <v>S100023</v>
      </c>
      <c r="D694" s="26">
        <f t="shared" ref="D694" si="1222">D693</f>
        <v>0.99</v>
      </c>
      <c r="E694" s="17"/>
      <c r="F694" s="17"/>
      <c r="G694" s="14"/>
      <c r="H694" s="14" t="str">
        <f>"AD-WHSE2"</f>
        <v>AD-WHSE2</v>
      </c>
      <c r="I694" s="19">
        <v>1040</v>
      </c>
      <c r="J694" s="14"/>
      <c r="K694" s="28">
        <f t="shared" ref="K694" si="1223">I694*D694</f>
        <v>1029.5999999999999</v>
      </c>
      <c r="N694" s="5"/>
      <c r="O694" s="5"/>
    </row>
    <row r="695" spans="1:15" x14ac:dyDescent="0.3">
      <c r="A695" s="21" t="s">
        <v>24</v>
      </c>
      <c r="C695" s="5" t="str">
        <f>C693</f>
        <v>S100023</v>
      </c>
      <c r="D695" s="26">
        <f>D693</f>
        <v>0.99</v>
      </c>
      <c r="E695" s="14"/>
      <c r="F695" s="14"/>
      <c r="G695" s="14"/>
      <c r="H695" s="14"/>
      <c r="I695" s="14"/>
      <c r="J695" s="14"/>
      <c r="K695" s="23"/>
      <c r="N695" s="5"/>
      <c r="O695" s="5"/>
    </row>
    <row r="696" spans="1:15" x14ac:dyDescent="0.3">
      <c r="A696" s="21" t="s">
        <v>24</v>
      </c>
      <c r="K696" s="13"/>
      <c r="N696" s="5"/>
      <c r="O696" s="5"/>
    </row>
    <row r="697" spans="1:15" ht="17.25" x14ac:dyDescent="0.3">
      <c r="A697" s="21" t="s">
        <v>24</v>
      </c>
      <c r="C697" s="5" t="str">
        <f t="shared" ref="C697" si="1224">E697</f>
        <v>S100024</v>
      </c>
      <c r="D697" s="26">
        <f t="shared" ref="D697" si="1225">J697</f>
        <v>2.1</v>
      </c>
      <c r="E697" s="15" t="str">
        <f>"S100024"</f>
        <v>S100024</v>
      </c>
      <c r="F697" s="16" t="str">
        <f>"Aluminum SPORT BOT"</f>
        <v>Aluminum SPORT BOT</v>
      </c>
      <c r="G697" s="17" t="str">
        <f>"EA"</f>
        <v>EA</v>
      </c>
      <c r="H697" s="15"/>
      <c r="I697" s="15">
        <v>5663</v>
      </c>
      <c r="J697" s="25">
        <v>2.1</v>
      </c>
      <c r="K697" s="24">
        <f t="shared" ref="K697" si="1226">SUBTOTAL(9,K698:K700)</f>
        <v>88.2</v>
      </c>
      <c r="N697" s="5"/>
      <c r="O697" s="5"/>
    </row>
    <row r="698" spans="1:15" ht="17.25" x14ac:dyDescent="0.3">
      <c r="A698" s="21" t="s">
        <v>24</v>
      </c>
      <c r="C698" s="5" t="str">
        <f t="shared" ref="C698" si="1227">C697</f>
        <v>S100024</v>
      </c>
      <c r="D698" s="26">
        <f t="shared" ref="D698" si="1228">D697</f>
        <v>2.1</v>
      </c>
      <c r="E698" s="17"/>
      <c r="F698" s="17"/>
      <c r="G698" s="14"/>
      <c r="H698" s="14" t="str">
        <f>"AD-WHSE1"</f>
        <v>AD-WHSE1</v>
      </c>
      <c r="I698" s="19">
        <v>30</v>
      </c>
      <c r="J698" s="14"/>
      <c r="K698" s="28">
        <f t="shared" ref="K698" si="1229">I698*D698</f>
        <v>63</v>
      </c>
      <c r="N698" s="5"/>
      <c r="O698" s="5"/>
    </row>
    <row r="699" spans="1:15" ht="17.25" x14ac:dyDescent="0.3">
      <c r="A699" s="21" t="s">
        <v>24</v>
      </c>
      <c r="C699" s="5" t="str">
        <f t="shared" ref="C699" si="1230">C698</f>
        <v>S100024</v>
      </c>
      <c r="D699" s="26">
        <f t="shared" ref="D699" si="1231">D698</f>
        <v>2.1</v>
      </c>
      <c r="E699" s="17"/>
      <c r="F699" s="17"/>
      <c r="G699" s="14"/>
      <c r="H699" s="14" t="str">
        <f>"AD-WHSE2"</f>
        <v>AD-WHSE2</v>
      </c>
      <c r="I699" s="19">
        <v>12</v>
      </c>
      <c r="J699" s="14"/>
      <c r="K699" s="28">
        <f t="shared" ref="K699" si="1232">I699*D699</f>
        <v>25.200000000000003</v>
      </c>
      <c r="N699" s="5"/>
      <c r="O699" s="5"/>
    </row>
    <row r="700" spans="1:15" x14ac:dyDescent="0.3">
      <c r="A700" s="21" t="s">
        <v>24</v>
      </c>
      <c r="C700" s="5" t="str">
        <f>C698</f>
        <v>S100024</v>
      </c>
      <c r="D700" s="26">
        <f>D698</f>
        <v>2.1</v>
      </c>
      <c r="E700" s="14"/>
      <c r="F700" s="14"/>
      <c r="G700" s="14"/>
      <c r="H700" s="14"/>
      <c r="I700" s="14"/>
      <c r="J700" s="14"/>
      <c r="K700" s="23"/>
      <c r="N700" s="5"/>
      <c r="O700" s="5"/>
    </row>
    <row r="701" spans="1:15" x14ac:dyDescent="0.3">
      <c r="A701" s="21" t="s">
        <v>24</v>
      </c>
      <c r="K701" s="13"/>
      <c r="N701" s="5"/>
      <c r="O701" s="5"/>
    </row>
    <row r="702" spans="1:15" ht="17.25" x14ac:dyDescent="0.3">
      <c r="A702" s="21" t="s">
        <v>24</v>
      </c>
      <c r="C702" s="5" t="str">
        <f t="shared" ref="C702" si="1233">E702</f>
        <v>S100025</v>
      </c>
      <c r="D702" s="26">
        <f t="shared" ref="D702" si="1234">J702</f>
        <v>0.96</v>
      </c>
      <c r="E702" s="15" t="str">
        <f>"S100025"</f>
        <v>S100025</v>
      </c>
      <c r="F702" s="16" t="str">
        <f>"SPORT BOT with Pop Lid"</f>
        <v>SPORT BOT with Pop Lid</v>
      </c>
      <c r="G702" s="17" t="str">
        <f>"EA"</f>
        <v>EA</v>
      </c>
      <c r="H702" s="15"/>
      <c r="I702" s="15">
        <v>8702</v>
      </c>
      <c r="J702" s="25">
        <v>0.96</v>
      </c>
      <c r="K702" s="24">
        <f t="shared" ref="K702" si="1235">SUBTOTAL(9,K703:K705)</f>
        <v>2076.4799999999996</v>
      </c>
      <c r="N702" s="5"/>
      <c r="O702" s="5"/>
    </row>
    <row r="703" spans="1:15" ht="17.25" x14ac:dyDescent="0.3">
      <c r="A703" s="21" t="s">
        <v>24</v>
      </c>
      <c r="C703" s="5" t="str">
        <f t="shared" ref="C703" si="1236">C702</f>
        <v>S100025</v>
      </c>
      <c r="D703" s="26">
        <f t="shared" ref="D703" si="1237">D702</f>
        <v>0.96</v>
      </c>
      <c r="E703" s="17"/>
      <c r="F703" s="17"/>
      <c r="G703" s="14"/>
      <c r="H703" s="14" t="str">
        <f>"AD-WHSE1"</f>
        <v>AD-WHSE1</v>
      </c>
      <c r="I703" s="19">
        <v>1085</v>
      </c>
      <c r="J703" s="14"/>
      <c r="K703" s="28">
        <f t="shared" ref="K703" si="1238">I703*D703</f>
        <v>1041.5999999999999</v>
      </c>
      <c r="N703" s="5"/>
      <c r="O703" s="5"/>
    </row>
    <row r="704" spans="1:15" ht="17.25" x14ac:dyDescent="0.3">
      <c r="A704" s="21" t="s">
        <v>24</v>
      </c>
      <c r="C704" s="5" t="str">
        <f t="shared" ref="C704" si="1239">C703</f>
        <v>S100025</v>
      </c>
      <c r="D704" s="26">
        <f t="shared" ref="D704" si="1240">D703</f>
        <v>0.96</v>
      </c>
      <c r="E704" s="17"/>
      <c r="F704" s="17"/>
      <c r="G704" s="14"/>
      <c r="H704" s="14" t="str">
        <f>"AD-WHSE2"</f>
        <v>AD-WHSE2</v>
      </c>
      <c r="I704" s="19">
        <v>1078</v>
      </c>
      <c r="J704" s="14"/>
      <c r="K704" s="28">
        <f t="shared" ref="K704" si="1241">I704*D704</f>
        <v>1034.8799999999999</v>
      </c>
      <c r="N704" s="5"/>
      <c r="O704" s="5"/>
    </row>
    <row r="705" spans="1:15" x14ac:dyDescent="0.3">
      <c r="A705" s="21" t="s">
        <v>24</v>
      </c>
      <c r="C705" s="5" t="str">
        <f>C703</f>
        <v>S100025</v>
      </c>
      <c r="D705" s="26">
        <f>D703</f>
        <v>0.96</v>
      </c>
      <c r="E705" s="14"/>
      <c r="F705" s="14"/>
      <c r="G705" s="14"/>
      <c r="H705" s="14"/>
      <c r="I705" s="14"/>
      <c r="J705" s="14"/>
      <c r="K705" s="23"/>
      <c r="N705" s="5"/>
      <c r="O705" s="5"/>
    </row>
    <row r="706" spans="1:15" x14ac:dyDescent="0.3">
      <c r="A706" s="21" t="s">
        <v>24</v>
      </c>
      <c r="K706" s="13"/>
      <c r="N706" s="5"/>
      <c r="O706" s="5"/>
    </row>
    <row r="707" spans="1:15" ht="17.25" x14ac:dyDescent="0.3">
      <c r="A707" s="21" t="s">
        <v>24</v>
      </c>
      <c r="C707" s="5" t="str">
        <f t="shared" ref="C707" si="1242">E707</f>
        <v>S100026</v>
      </c>
      <c r="D707" s="26">
        <f t="shared" ref="D707" si="1243">J707</f>
        <v>1.9</v>
      </c>
      <c r="E707" s="15" t="str">
        <f>"S100026"</f>
        <v>S100026</v>
      </c>
      <c r="F707" s="16" t="str">
        <f>"Wide SPORT BOT"</f>
        <v>Wide SPORT BOT</v>
      </c>
      <c r="G707" s="17" t="str">
        <f>"EA"</f>
        <v>EA</v>
      </c>
      <c r="H707" s="15"/>
      <c r="I707" s="15">
        <v>16610</v>
      </c>
      <c r="J707" s="25">
        <v>1.9</v>
      </c>
      <c r="K707" s="24">
        <f t="shared" ref="K707" si="1244">SUBTOTAL(9,K708:K710)</f>
        <v>4026.1</v>
      </c>
      <c r="N707" s="5"/>
      <c r="O707" s="5"/>
    </row>
    <row r="708" spans="1:15" ht="17.25" x14ac:dyDescent="0.3">
      <c r="A708" s="21" t="s">
        <v>24</v>
      </c>
      <c r="C708" s="5" t="str">
        <f t="shared" ref="C708" si="1245">C707</f>
        <v>S100026</v>
      </c>
      <c r="D708" s="26">
        <f t="shared" ref="D708" si="1246">D707</f>
        <v>1.9</v>
      </c>
      <c r="E708" s="17"/>
      <c r="F708" s="17"/>
      <c r="G708" s="14"/>
      <c r="H708" s="14" t="str">
        <f>"AD-WHSE1"</f>
        <v>AD-WHSE1</v>
      </c>
      <c r="I708" s="19">
        <v>1059</v>
      </c>
      <c r="J708" s="14"/>
      <c r="K708" s="28">
        <f t="shared" ref="K708" si="1247">I708*D708</f>
        <v>2012.1</v>
      </c>
      <c r="N708" s="5"/>
      <c r="O708" s="5"/>
    </row>
    <row r="709" spans="1:15" ht="17.25" x14ac:dyDescent="0.3">
      <c r="A709" s="21" t="s">
        <v>24</v>
      </c>
      <c r="C709" s="5" t="str">
        <f t="shared" ref="C709" si="1248">C708</f>
        <v>S100026</v>
      </c>
      <c r="D709" s="26">
        <f t="shared" ref="D709" si="1249">D708</f>
        <v>1.9</v>
      </c>
      <c r="E709" s="17"/>
      <c r="F709" s="17"/>
      <c r="G709" s="14"/>
      <c r="H709" s="14" t="str">
        <f>"AD-WHSE2"</f>
        <v>AD-WHSE2</v>
      </c>
      <c r="I709" s="19">
        <v>1060</v>
      </c>
      <c r="J709" s="14"/>
      <c r="K709" s="28">
        <f t="shared" ref="K709" si="1250">I709*D709</f>
        <v>2014</v>
      </c>
      <c r="N709" s="5"/>
      <c r="O709" s="5"/>
    </row>
    <row r="710" spans="1:15" x14ac:dyDescent="0.3">
      <c r="A710" s="21" t="s">
        <v>24</v>
      </c>
      <c r="C710" s="5" t="str">
        <f>C708</f>
        <v>S100026</v>
      </c>
      <c r="D710" s="26">
        <f>D708</f>
        <v>1.9</v>
      </c>
      <c r="E710" s="14"/>
      <c r="F710" s="14"/>
      <c r="G710" s="14"/>
      <c r="H710" s="14"/>
      <c r="I710" s="14"/>
      <c r="J710" s="14"/>
      <c r="K710" s="23"/>
      <c r="N710" s="5"/>
      <c r="O710" s="5"/>
    </row>
    <row r="711" spans="1:15" x14ac:dyDescent="0.3">
      <c r="A711" s="21" t="s">
        <v>24</v>
      </c>
      <c r="K711" s="13"/>
      <c r="N711" s="5"/>
      <c r="O711" s="5"/>
    </row>
    <row r="712" spans="1:15" x14ac:dyDescent="0.3">
      <c r="A712" s="21"/>
      <c r="J712" s="13"/>
      <c r="K712" s="13"/>
      <c r="N712" s="5"/>
      <c r="O712" s="5"/>
    </row>
    <row r="713" spans="1:15" x14ac:dyDescent="0.3">
      <c r="A713" s="21"/>
      <c r="N713" s="5"/>
      <c r="O713" s="5"/>
    </row>
    <row r="714" spans="1:15" x14ac:dyDescent="0.3">
      <c r="A714" s="21"/>
      <c r="N714" s="5"/>
      <c r="O714" s="5"/>
    </row>
    <row r="715" spans="1:15" x14ac:dyDescent="0.3">
      <c r="A715" s="21"/>
      <c r="N715" s="5"/>
      <c r="O715" s="5"/>
    </row>
    <row r="716" spans="1:15" x14ac:dyDescent="0.3">
      <c r="A716" s="21"/>
      <c r="N716" s="5"/>
      <c r="O716" s="5"/>
    </row>
    <row r="717" spans="1:15" x14ac:dyDescent="0.3">
      <c r="A717" s="21"/>
      <c r="N717" s="5"/>
      <c r="O717" s="5"/>
    </row>
    <row r="718" spans="1:15" x14ac:dyDescent="0.3">
      <c r="A718" s="21"/>
      <c r="N718" s="5"/>
      <c r="O718" s="5"/>
    </row>
    <row r="719" spans="1:15" x14ac:dyDescent="0.3">
      <c r="A719" s="21"/>
      <c r="N719" s="5"/>
      <c r="O719" s="5"/>
    </row>
    <row r="720" spans="1:15" x14ac:dyDescent="0.3">
      <c r="A720" s="21"/>
      <c r="N720" s="5"/>
      <c r="O720" s="5"/>
    </row>
    <row r="721" spans="1:1" x14ac:dyDescent="0.3">
      <c r="A721" s="21"/>
    </row>
    <row r="722" spans="1:1" x14ac:dyDescent="0.3">
      <c r="A722" s="21"/>
    </row>
    <row r="723" spans="1:1" x14ac:dyDescent="0.3">
      <c r="A723" s="21"/>
    </row>
    <row r="724" spans="1:1" x14ac:dyDescent="0.3">
      <c r="A724" s="21"/>
    </row>
    <row r="725" spans="1:1" x14ac:dyDescent="0.3">
      <c r="A725" s="21"/>
    </row>
    <row r="726" spans="1:1" x14ac:dyDescent="0.3">
      <c r="A726" s="21"/>
    </row>
    <row r="727" spans="1:1" x14ac:dyDescent="0.3">
      <c r="A727" s="21"/>
    </row>
    <row r="728" spans="1:1" x14ac:dyDescent="0.3">
      <c r="A728" s="21"/>
    </row>
    <row r="729" spans="1:1" x14ac:dyDescent="0.3">
      <c r="A729" s="21"/>
    </row>
    <row r="730" spans="1:1" x14ac:dyDescent="0.3">
      <c r="A730" s="21"/>
    </row>
  </sheetData>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2.75" x14ac:dyDescent="0.2"/>
  <sheetData>
    <row r="1" spans="1:5" x14ac:dyDescent="0.2">
      <c r="A1" s="18" t="s">
        <v>1057</v>
      </c>
      <c r="C1" s="18" t="s">
        <v>1</v>
      </c>
      <c r="D1" s="18" t="s">
        <v>2</v>
      </c>
      <c r="E1" s="18" t="s">
        <v>3</v>
      </c>
    </row>
    <row r="3" spans="1:5" x14ac:dyDescent="0.2">
      <c r="C3" s="18" t="s">
        <v>9</v>
      </c>
    </row>
    <row r="4" spans="1:5" x14ac:dyDescent="0.2">
      <c r="A4" s="18" t="s">
        <v>0</v>
      </c>
      <c r="C4" s="18" t="s">
        <v>4</v>
      </c>
      <c r="D4" s="18" t="s">
        <v>1056</v>
      </c>
      <c r="E4" s="18" t="s">
        <v>26</v>
      </c>
    </row>
    <row r="5" spans="1:5" x14ac:dyDescent="0.2">
      <c r="A5" s="18" t="s">
        <v>0</v>
      </c>
      <c r="C5" s="18" t="s">
        <v>5</v>
      </c>
      <c r="D5" s="18" t="s">
        <v>14</v>
      </c>
      <c r="E5" s="18" t="s">
        <v>67</v>
      </c>
    </row>
    <row r="6" spans="1:5" x14ac:dyDescent="0.2">
      <c r="C6" s="18" t="s">
        <v>7</v>
      </c>
      <c r="D6" s="18"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2.75" x14ac:dyDescent="0.2"/>
  <sheetData>
    <row r="1" spans="1:5" x14ac:dyDescent="0.2">
      <c r="A1" s="18" t="s">
        <v>1057</v>
      </c>
      <c r="C1" s="18" t="s">
        <v>1</v>
      </c>
      <c r="D1" s="18" t="s">
        <v>2</v>
      </c>
      <c r="E1" s="18" t="s">
        <v>3</v>
      </c>
    </row>
    <row r="3" spans="1:5" x14ac:dyDescent="0.2">
      <c r="C3" s="18" t="s">
        <v>9</v>
      </c>
    </row>
    <row r="4" spans="1:5" x14ac:dyDescent="0.2">
      <c r="A4" s="18" t="s">
        <v>0</v>
      </c>
      <c r="C4" s="18" t="s">
        <v>4</v>
      </c>
      <c r="D4" s="18" t="s">
        <v>1056</v>
      </c>
      <c r="E4" s="18" t="s">
        <v>26</v>
      </c>
    </row>
    <row r="5" spans="1:5" x14ac:dyDescent="0.2">
      <c r="A5" s="18" t="s">
        <v>0</v>
      </c>
      <c r="C5" s="18" t="s">
        <v>5</v>
      </c>
      <c r="D5" s="18" t="s">
        <v>14</v>
      </c>
      <c r="E5" s="18" t="s">
        <v>67</v>
      </c>
    </row>
    <row r="6" spans="1:5" x14ac:dyDescent="0.2">
      <c r="C6" s="18" t="s">
        <v>7</v>
      </c>
      <c r="D6" s="18" t="s">
        <v>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heetViews>
  <sheetFormatPr defaultRowHeight="12.75" x14ac:dyDescent="0.2"/>
  <sheetData>
    <row r="1" spans="1:11" x14ac:dyDescent="0.2">
      <c r="A1" s="18" t="s">
        <v>1061</v>
      </c>
      <c r="C1" s="18" t="s">
        <v>23</v>
      </c>
      <c r="D1" s="18" t="s">
        <v>23</v>
      </c>
      <c r="E1" s="18" t="s">
        <v>8</v>
      </c>
      <c r="F1" s="18" t="s">
        <v>8</v>
      </c>
      <c r="G1" s="18" t="s">
        <v>8</v>
      </c>
      <c r="H1" s="18" t="s">
        <v>8</v>
      </c>
      <c r="I1" s="18" t="s">
        <v>8</v>
      </c>
      <c r="J1" s="18" t="s">
        <v>8</v>
      </c>
      <c r="K1" s="18" t="s">
        <v>8</v>
      </c>
    </row>
    <row r="2" spans="1:11" x14ac:dyDescent="0.2">
      <c r="A2" s="18" t="s">
        <v>23</v>
      </c>
      <c r="I2" s="18" t="s">
        <v>110</v>
      </c>
      <c r="J2" s="18" t="s">
        <v>109</v>
      </c>
      <c r="K2" s="18" t="s">
        <v>135</v>
      </c>
    </row>
    <row r="4" spans="1:11" x14ac:dyDescent="0.2">
      <c r="E4" s="18" t="s">
        <v>81</v>
      </c>
    </row>
    <row r="5" spans="1:11" x14ac:dyDescent="0.2">
      <c r="E5" s="18" t="s">
        <v>10</v>
      </c>
      <c r="F5" s="18" t="s">
        <v>27</v>
      </c>
    </row>
    <row r="6" spans="1:11" x14ac:dyDescent="0.2">
      <c r="E6" s="18" t="s">
        <v>4</v>
      </c>
      <c r="F6" s="18" t="s">
        <v>1058</v>
      </c>
    </row>
    <row r="7" spans="1:11" x14ac:dyDescent="0.2">
      <c r="E7" s="18" t="s">
        <v>5</v>
      </c>
      <c r="F7" s="18" t="s">
        <v>1059</v>
      </c>
    </row>
    <row r="8" spans="1:11" x14ac:dyDescent="0.2">
      <c r="E8" s="18" t="s">
        <v>7</v>
      </c>
      <c r="F8" s="18" t="s">
        <v>1060</v>
      </c>
    </row>
    <row r="11" spans="1:11" x14ac:dyDescent="0.2">
      <c r="E11" s="18" t="s">
        <v>5</v>
      </c>
      <c r="F11" s="18" t="s">
        <v>6</v>
      </c>
      <c r="G11" s="18" t="s">
        <v>13</v>
      </c>
      <c r="H11" s="18" t="s">
        <v>11</v>
      </c>
      <c r="I11" s="18" t="s">
        <v>7</v>
      </c>
      <c r="J11" s="18" t="s">
        <v>12</v>
      </c>
      <c r="K11" s="18" t="s">
        <v>22</v>
      </c>
    </row>
    <row r="12" spans="1:11" x14ac:dyDescent="0.2">
      <c r="C12" s="18" t="s">
        <v>111</v>
      </c>
      <c r="D12" s="18" t="s">
        <v>112</v>
      </c>
      <c r="E12" s="18" t="s">
        <v>113</v>
      </c>
      <c r="F12" s="18" t="s">
        <v>114</v>
      </c>
      <c r="G12" s="18" t="s">
        <v>115</v>
      </c>
      <c r="I12" s="18" t="s">
        <v>116</v>
      </c>
      <c r="J12" s="18" t="s">
        <v>117</v>
      </c>
      <c r="K12" s="18" t="s">
        <v>118</v>
      </c>
    </row>
    <row r="13" spans="1:11" x14ac:dyDescent="0.2">
      <c r="C13" s="18" t="s">
        <v>28</v>
      </c>
      <c r="D13" s="18" t="s">
        <v>29</v>
      </c>
      <c r="H13" s="18" t="s">
        <v>119</v>
      </c>
      <c r="I13" s="18" t="s">
        <v>69</v>
      </c>
      <c r="K13" s="18" t="s">
        <v>49</v>
      </c>
    </row>
    <row r="14" spans="1:11" x14ac:dyDescent="0.2">
      <c r="C14" s="18" t="s">
        <v>30</v>
      </c>
      <c r="D14" s="18" t="s">
        <v>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heetViews>
  <sheetFormatPr defaultRowHeight="12.75" x14ac:dyDescent="0.2"/>
  <sheetData>
    <row r="1" spans="1:11" x14ac:dyDescent="0.2">
      <c r="A1" s="18" t="s">
        <v>1061</v>
      </c>
      <c r="C1" s="18" t="s">
        <v>23</v>
      </c>
      <c r="D1" s="18" t="s">
        <v>23</v>
      </c>
      <c r="E1" s="18" t="s">
        <v>8</v>
      </c>
      <c r="F1" s="18" t="s">
        <v>8</v>
      </c>
      <c r="G1" s="18" t="s">
        <v>8</v>
      </c>
      <c r="H1" s="18" t="s">
        <v>8</v>
      </c>
      <c r="I1" s="18" t="s">
        <v>8</v>
      </c>
      <c r="J1" s="18" t="s">
        <v>8</v>
      </c>
      <c r="K1" s="18" t="s">
        <v>8</v>
      </c>
    </row>
    <row r="2" spans="1:11" x14ac:dyDescent="0.2">
      <c r="A2" s="18" t="s">
        <v>23</v>
      </c>
      <c r="I2" s="18" t="s">
        <v>110</v>
      </c>
      <c r="J2" s="18" t="s">
        <v>109</v>
      </c>
      <c r="K2" s="18" t="s">
        <v>135</v>
      </c>
    </row>
    <row r="4" spans="1:11" x14ac:dyDescent="0.2">
      <c r="E4" s="18" t="s">
        <v>81</v>
      </c>
    </row>
    <row r="5" spans="1:11" x14ac:dyDescent="0.2">
      <c r="E5" s="18" t="s">
        <v>10</v>
      </c>
      <c r="F5" s="18" t="s">
        <v>27</v>
      </c>
    </row>
    <row r="6" spans="1:11" x14ac:dyDescent="0.2">
      <c r="E6" s="18" t="s">
        <v>4</v>
      </c>
      <c r="F6" s="18" t="s">
        <v>1058</v>
      </c>
    </row>
    <row r="7" spans="1:11" x14ac:dyDescent="0.2">
      <c r="E7" s="18" t="s">
        <v>5</v>
      </c>
      <c r="F7" s="18" t="s">
        <v>1059</v>
      </c>
    </row>
    <row r="8" spans="1:11" x14ac:dyDescent="0.2">
      <c r="E8" s="18" t="s">
        <v>7</v>
      </c>
      <c r="F8" s="18" t="s">
        <v>1060</v>
      </c>
    </row>
    <row r="11" spans="1:11" x14ac:dyDescent="0.2">
      <c r="E11" s="18" t="s">
        <v>5</v>
      </c>
      <c r="F11" s="18" t="s">
        <v>6</v>
      </c>
      <c r="G11" s="18" t="s">
        <v>13</v>
      </c>
      <c r="H11" s="18" t="s">
        <v>11</v>
      </c>
      <c r="I11" s="18" t="s">
        <v>7</v>
      </c>
      <c r="J11" s="18" t="s">
        <v>12</v>
      </c>
      <c r="K11" s="18" t="s">
        <v>22</v>
      </c>
    </row>
    <row r="12" spans="1:11" x14ac:dyDescent="0.2">
      <c r="C12" s="18" t="s">
        <v>111</v>
      </c>
      <c r="D12" s="18" t="s">
        <v>112</v>
      </c>
      <c r="E12" s="18" t="s">
        <v>113</v>
      </c>
      <c r="F12" s="18" t="s">
        <v>114</v>
      </c>
      <c r="G12" s="18" t="s">
        <v>115</v>
      </c>
      <c r="I12" s="18" t="s">
        <v>116</v>
      </c>
      <c r="J12" s="18" t="s">
        <v>117</v>
      </c>
      <c r="K12" s="18" t="s">
        <v>118</v>
      </c>
    </row>
    <row r="13" spans="1:11" x14ac:dyDescent="0.2">
      <c r="C13" s="18" t="s">
        <v>28</v>
      </c>
      <c r="D13" s="18" t="s">
        <v>29</v>
      </c>
      <c r="H13" s="18" t="s">
        <v>119</v>
      </c>
      <c r="I13" s="18" t="s">
        <v>69</v>
      </c>
      <c r="K13" s="18" t="s">
        <v>49</v>
      </c>
    </row>
    <row r="14" spans="1:11" x14ac:dyDescent="0.2">
      <c r="C14" s="18" t="s">
        <v>30</v>
      </c>
      <c r="D14" s="18" t="s">
        <v>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2.75" x14ac:dyDescent="0.2"/>
  <sheetData>
    <row r="1" spans="1:5" x14ac:dyDescent="0.2">
      <c r="A1" s="18" t="s">
        <v>1063</v>
      </c>
      <c r="C1" s="18" t="s">
        <v>1</v>
      </c>
      <c r="D1" s="18" t="s">
        <v>2</v>
      </c>
      <c r="E1" s="18" t="s">
        <v>3</v>
      </c>
    </row>
    <row r="3" spans="1:5" x14ac:dyDescent="0.2">
      <c r="C3" s="18" t="s">
        <v>9</v>
      </c>
    </row>
    <row r="4" spans="1:5" x14ac:dyDescent="0.2">
      <c r="A4" s="18" t="s">
        <v>0</v>
      </c>
      <c r="C4" s="18" t="s">
        <v>4</v>
      </c>
      <c r="D4" s="18" t="s">
        <v>1056</v>
      </c>
      <c r="E4" s="18" t="s">
        <v>26</v>
      </c>
    </row>
    <row r="5" spans="1:5" x14ac:dyDescent="0.2">
      <c r="A5" s="18" t="s">
        <v>0</v>
      </c>
      <c r="C5" s="18" t="s">
        <v>5</v>
      </c>
      <c r="D5" s="18" t="s">
        <v>14</v>
      </c>
      <c r="E5" s="18" t="s">
        <v>67</v>
      </c>
    </row>
    <row r="6" spans="1:5" x14ac:dyDescent="0.2">
      <c r="C6" s="18" t="s">
        <v>7</v>
      </c>
      <c r="D6" s="18" t="s">
        <v>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1"/>
  <sheetViews>
    <sheetView workbookViewId="0"/>
  </sheetViews>
  <sheetFormatPr defaultRowHeight="12.75" x14ac:dyDescent="0.2"/>
  <sheetData>
    <row r="1" spans="1:11" x14ac:dyDescent="0.2">
      <c r="A1" s="18" t="s">
        <v>2445</v>
      </c>
      <c r="C1" s="18" t="s">
        <v>23</v>
      </c>
      <c r="D1" s="18" t="s">
        <v>23</v>
      </c>
      <c r="E1" s="18" t="s">
        <v>8</v>
      </c>
      <c r="F1" s="18" t="s">
        <v>8</v>
      </c>
      <c r="G1" s="18" t="s">
        <v>8</v>
      </c>
      <c r="H1" s="18" t="s">
        <v>8</v>
      </c>
      <c r="I1" s="18" t="s">
        <v>8</v>
      </c>
      <c r="J1" s="18" t="s">
        <v>8</v>
      </c>
      <c r="K1" s="18" t="s">
        <v>8</v>
      </c>
    </row>
    <row r="2" spans="1:11" x14ac:dyDescent="0.2">
      <c r="A2" s="18" t="s">
        <v>23</v>
      </c>
      <c r="I2" s="18" t="s">
        <v>110</v>
      </c>
      <c r="J2" s="18" t="s">
        <v>109</v>
      </c>
      <c r="K2" s="18" t="s">
        <v>135</v>
      </c>
    </row>
    <row r="4" spans="1:11" x14ac:dyDescent="0.2">
      <c r="E4" s="18" t="s">
        <v>81</v>
      </c>
    </row>
    <row r="5" spans="1:11" x14ac:dyDescent="0.2">
      <c r="E5" s="18" t="s">
        <v>10</v>
      </c>
      <c r="F5" s="18" t="s">
        <v>27</v>
      </c>
    </row>
    <row r="6" spans="1:11" x14ac:dyDescent="0.2">
      <c r="E6" s="18" t="s">
        <v>4</v>
      </c>
      <c r="F6" s="18" t="s">
        <v>1058</v>
      </c>
    </row>
    <row r="7" spans="1:11" x14ac:dyDescent="0.2">
      <c r="E7" s="18" t="s">
        <v>5</v>
      </c>
      <c r="F7" s="18" t="s">
        <v>1059</v>
      </c>
    </row>
    <row r="8" spans="1:11" x14ac:dyDescent="0.2">
      <c r="E8" s="18" t="s">
        <v>7</v>
      </c>
      <c r="F8" s="18" t="s">
        <v>1060</v>
      </c>
    </row>
    <row r="11" spans="1:11" x14ac:dyDescent="0.2">
      <c r="E11" s="18" t="s">
        <v>5</v>
      </c>
      <c r="F11" s="18" t="s">
        <v>6</v>
      </c>
      <c r="G11" s="18" t="s">
        <v>13</v>
      </c>
      <c r="H11" s="18" t="s">
        <v>11</v>
      </c>
      <c r="I11" s="18" t="s">
        <v>7</v>
      </c>
      <c r="J11" s="18" t="s">
        <v>12</v>
      </c>
      <c r="K11" s="18" t="s">
        <v>22</v>
      </c>
    </row>
    <row r="12" spans="1:11" x14ac:dyDescent="0.2">
      <c r="C12" s="18" t="s">
        <v>111</v>
      </c>
      <c r="D12" s="18" t="s">
        <v>112</v>
      </c>
      <c r="E12" s="18" t="s">
        <v>113</v>
      </c>
      <c r="F12" s="18" t="s">
        <v>114</v>
      </c>
      <c r="G12" s="18" t="s">
        <v>115</v>
      </c>
      <c r="I12" s="18" t="s">
        <v>116</v>
      </c>
      <c r="J12" s="18" t="s">
        <v>117</v>
      </c>
      <c r="K12" s="18" t="s">
        <v>228</v>
      </c>
    </row>
    <row r="13" spans="1:11" x14ac:dyDescent="0.2">
      <c r="C13" s="18" t="s">
        <v>28</v>
      </c>
      <c r="D13" s="18" t="s">
        <v>29</v>
      </c>
      <c r="H13" s="18" t="s">
        <v>119</v>
      </c>
      <c r="I13" s="18" t="s">
        <v>69</v>
      </c>
      <c r="K13" s="18" t="s">
        <v>49</v>
      </c>
    </row>
    <row r="14" spans="1:11" x14ac:dyDescent="0.2">
      <c r="A14" s="18" t="s">
        <v>24</v>
      </c>
      <c r="C14" s="18" t="s">
        <v>30</v>
      </c>
      <c r="D14" s="18" t="s">
        <v>31</v>
      </c>
      <c r="H14" s="18" t="s">
        <v>1065</v>
      </c>
      <c r="I14" s="18" t="s">
        <v>70</v>
      </c>
      <c r="K14" s="18" t="s">
        <v>50</v>
      </c>
    </row>
    <row r="15" spans="1:11" x14ac:dyDescent="0.2">
      <c r="C15" s="18" t="s">
        <v>30</v>
      </c>
      <c r="D15" s="18" t="s">
        <v>31</v>
      </c>
    </row>
    <row r="17" spans="1:11" x14ac:dyDescent="0.2">
      <c r="A17" s="18" t="s">
        <v>24</v>
      </c>
      <c r="C17" s="18" t="s">
        <v>229</v>
      </c>
      <c r="D17" s="18" t="s">
        <v>230</v>
      </c>
      <c r="E17" s="18" t="s">
        <v>1066</v>
      </c>
      <c r="F17" s="18" t="s">
        <v>232</v>
      </c>
      <c r="G17" s="18" t="s">
        <v>233</v>
      </c>
      <c r="I17" s="18" t="s">
        <v>234</v>
      </c>
      <c r="J17" s="18" t="s">
        <v>235</v>
      </c>
      <c r="K17" s="18" t="s">
        <v>1067</v>
      </c>
    </row>
    <row r="18" spans="1:11" x14ac:dyDescent="0.2">
      <c r="A18" s="18" t="s">
        <v>24</v>
      </c>
      <c r="C18" s="18" t="s">
        <v>45</v>
      </c>
      <c r="D18" s="18" t="s">
        <v>82</v>
      </c>
      <c r="H18" s="18" t="s">
        <v>236</v>
      </c>
      <c r="I18" s="18" t="s">
        <v>83</v>
      </c>
      <c r="K18" s="18" t="s">
        <v>84</v>
      </c>
    </row>
    <row r="19" spans="1:11" x14ac:dyDescent="0.2">
      <c r="A19" s="18" t="s">
        <v>24</v>
      </c>
      <c r="C19" s="18" t="s">
        <v>237</v>
      </c>
      <c r="D19" s="18" t="s">
        <v>238</v>
      </c>
      <c r="H19" s="18" t="s">
        <v>1065</v>
      </c>
      <c r="I19" s="18" t="s">
        <v>239</v>
      </c>
      <c r="K19" s="18" t="s">
        <v>240</v>
      </c>
    </row>
    <row r="20" spans="1:11" x14ac:dyDescent="0.2">
      <c r="A20" s="18" t="s">
        <v>24</v>
      </c>
      <c r="C20" s="18" t="s">
        <v>237</v>
      </c>
      <c r="D20" s="18" t="s">
        <v>238</v>
      </c>
    </row>
    <row r="21" spans="1:11" x14ac:dyDescent="0.2">
      <c r="A21" s="18" t="s">
        <v>24</v>
      </c>
    </row>
    <row r="22" spans="1:11" x14ac:dyDescent="0.2">
      <c r="A22" s="18" t="s">
        <v>24</v>
      </c>
      <c r="C22" s="18" t="s">
        <v>1068</v>
      </c>
      <c r="D22" s="18" t="s">
        <v>1069</v>
      </c>
      <c r="E22" s="18" t="s">
        <v>231</v>
      </c>
      <c r="F22" s="18" t="s">
        <v>1070</v>
      </c>
      <c r="G22" s="18" t="s">
        <v>1071</v>
      </c>
      <c r="I22" s="18" t="s">
        <v>1072</v>
      </c>
      <c r="J22" s="18" t="s">
        <v>1073</v>
      </c>
      <c r="K22" s="18" t="s">
        <v>1074</v>
      </c>
    </row>
    <row r="23" spans="1:11" x14ac:dyDescent="0.2">
      <c r="A23" s="18" t="s">
        <v>24</v>
      </c>
      <c r="C23" s="18" t="s">
        <v>1075</v>
      </c>
      <c r="D23" s="18" t="s">
        <v>1076</v>
      </c>
      <c r="H23" s="18" t="s">
        <v>1077</v>
      </c>
      <c r="I23" s="18" t="s">
        <v>1078</v>
      </c>
      <c r="K23" s="18" t="s">
        <v>1079</v>
      </c>
    </row>
    <row r="24" spans="1:11" x14ac:dyDescent="0.2">
      <c r="A24" s="18" t="s">
        <v>24</v>
      </c>
      <c r="C24" s="18" t="s">
        <v>1080</v>
      </c>
      <c r="D24" s="18" t="s">
        <v>1081</v>
      </c>
      <c r="H24" s="18" t="s">
        <v>1065</v>
      </c>
      <c r="I24" s="18" t="s">
        <v>1082</v>
      </c>
      <c r="K24" s="18" t="s">
        <v>1083</v>
      </c>
    </row>
    <row r="25" spans="1:11" x14ac:dyDescent="0.2">
      <c r="A25" s="18" t="s">
        <v>24</v>
      </c>
      <c r="C25" s="18" t="s">
        <v>1080</v>
      </c>
      <c r="D25" s="18" t="s">
        <v>1081</v>
      </c>
    </row>
    <row r="26" spans="1:11" x14ac:dyDescent="0.2">
      <c r="A26" s="18" t="s">
        <v>24</v>
      </c>
    </row>
    <row r="27" spans="1:11" x14ac:dyDescent="0.2">
      <c r="A27" s="18" t="s">
        <v>24</v>
      </c>
      <c r="C27" s="18" t="s">
        <v>1084</v>
      </c>
      <c r="D27" s="18" t="s">
        <v>1085</v>
      </c>
      <c r="E27" s="18" t="s">
        <v>241</v>
      </c>
      <c r="F27" s="18" t="s">
        <v>1086</v>
      </c>
      <c r="G27" s="18" t="s">
        <v>1087</v>
      </c>
      <c r="I27" s="18" t="s">
        <v>1088</v>
      </c>
      <c r="J27" s="18" t="s">
        <v>1089</v>
      </c>
      <c r="K27" s="18" t="s">
        <v>1090</v>
      </c>
    </row>
    <row r="28" spans="1:11" x14ac:dyDescent="0.2">
      <c r="A28" s="18" t="s">
        <v>24</v>
      </c>
      <c r="C28" s="18" t="s">
        <v>242</v>
      </c>
      <c r="D28" s="18" t="s">
        <v>243</v>
      </c>
      <c r="H28" s="18" t="s">
        <v>1091</v>
      </c>
      <c r="I28" s="18" t="s">
        <v>244</v>
      </c>
      <c r="K28" s="18" t="s">
        <v>245</v>
      </c>
    </row>
    <row r="29" spans="1:11" x14ac:dyDescent="0.2">
      <c r="A29" s="18" t="s">
        <v>24</v>
      </c>
      <c r="C29" s="18" t="s">
        <v>1092</v>
      </c>
      <c r="D29" s="18" t="s">
        <v>1093</v>
      </c>
      <c r="H29" s="18" t="s">
        <v>1065</v>
      </c>
      <c r="I29" s="18" t="s">
        <v>1094</v>
      </c>
      <c r="K29" s="18" t="s">
        <v>1095</v>
      </c>
    </row>
    <row r="30" spans="1:11" x14ac:dyDescent="0.2">
      <c r="A30" s="18" t="s">
        <v>24</v>
      </c>
      <c r="C30" s="18" t="s">
        <v>1092</v>
      </c>
      <c r="D30" s="18" t="s">
        <v>1093</v>
      </c>
    </row>
    <row r="31" spans="1:11" x14ac:dyDescent="0.2">
      <c r="A31" s="18" t="s">
        <v>24</v>
      </c>
    </row>
    <row r="32" spans="1:11" x14ac:dyDescent="0.2">
      <c r="A32" s="18" t="s">
        <v>24</v>
      </c>
      <c r="C32" s="18" t="s">
        <v>1096</v>
      </c>
      <c r="D32" s="18" t="s">
        <v>1097</v>
      </c>
      <c r="E32" s="18" t="s">
        <v>246</v>
      </c>
      <c r="F32" s="18" t="s">
        <v>1098</v>
      </c>
      <c r="G32" s="18" t="s">
        <v>1099</v>
      </c>
      <c r="I32" s="18" t="s">
        <v>1100</v>
      </c>
      <c r="J32" s="18" t="s">
        <v>1101</v>
      </c>
      <c r="K32" s="18" t="s">
        <v>1102</v>
      </c>
    </row>
    <row r="33" spans="1:11" x14ac:dyDescent="0.2">
      <c r="A33" s="18" t="s">
        <v>24</v>
      </c>
      <c r="C33" s="18" t="s">
        <v>68</v>
      </c>
      <c r="D33" s="18" t="s">
        <v>74</v>
      </c>
      <c r="H33" s="18" t="s">
        <v>1103</v>
      </c>
      <c r="I33" s="18" t="s">
        <v>75</v>
      </c>
      <c r="K33" s="18" t="s">
        <v>76</v>
      </c>
    </row>
    <row r="34" spans="1:11" x14ac:dyDescent="0.2">
      <c r="A34" s="18" t="s">
        <v>24</v>
      </c>
      <c r="C34" s="18" t="s">
        <v>32</v>
      </c>
      <c r="D34" s="18" t="s">
        <v>77</v>
      </c>
      <c r="H34" s="18" t="s">
        <v>1065</v>
      </c>
      <c r="I34" s="18" t="s">
        <v>78</v>
      </c>
      <c r="K34" s="18" t="s">
        <v>79</v>
      </c>
    </row>
    <row r="35" spans="1:11" x14ac:dyDescent="0.2">
      <c r="A35" s="18" t="s">
        <v>24</v>
      </c>
      <c r="C35" s="18" t="s">
        <v>32</v>
      </c>
      <c r="D35" s="18" t="s">
        <v>77</v>
      </c>
    </row>
    <row r="36" spans="1:11" x14ac:dyDescent="0.2">
      <c r="A36" s="18" t="s">
        <v>24</v>
      </c>
    </row>
    <row r="37" spans="1:11" x14ac:dyDescent="0.2">
      <c r="A37" s="18" t="s">
        <v>24</v>
      </c>
      <c r="C37" s="18" t="s">
        <v>1104</v>
      </c>
      <c r="D37" s="18" t="s">
        <v>1105</v>
      </c>
      <c r="E37" s="18" t="s">
        <v>247</v>
      </c>
      <c r="F37" s="18" t="s">
        <v>1106</v>
      </c>
      <c r="G37" s="18" t="s">
        <v>1107</v>
      </c>
      <c r="I37" s="18" t="s">
        <v>1108</v>
      </c>
      <c r="J37" s="18" t="s">
        <v>1109</v>
      </c>
      <c r="K37" s="18" t="s">
        <v>1110</v>
      </c>
    </row>
    <row r="38" spans="1:11" x14ac:dyDescent="0.2">
      <c r="A38" s="18" t="s">
        <v>24</v>
      </c>
      <c r="C38" s="18" t="s">
        <v>1111</v>
      </c>
      <c r="D38" s="18" t="s">
        <v>1112</v>
      </c>
      <c r="H38" s="18" t="s">
        <v>1113</v>
      </c>
      <c r="I38" s="18" t="s">
        <v>1114</v>
      </c>
      <c r="K38" s="18" t="s">
        <v>1115</v>
      </c>
    </row>
    <row r="39" spans="1:11" x14ac:dyDescent="0.2">
      <c r="A39" s="18" t="s">
        <v>24</v>
      </c>
      <c r="C39" s="18" t="s">
        <v>51</v>
      </c>
      <c r="D39" s="18" t="s">
        <v>52</v>
      </c>
      <c r="H39" s="18" t="s">
        <v>1065</v>
      </c>
      <c r="I39" s="18" t="s">
        <v>71</v>
      </c>
      <c r="K39" s="18" t="s">
        <v>53</v>
      </c>
    </row>
    <row r="40" spans="1:11" x14ac:dyDescent="0.2">
      <c r="A40" s="18" t="s">
        <v>24</v>
      </c>
      <c r="C40" s="18" t="s">
        <v>51</v>
      </c>
      <c r="D40" s="18" t="s">
        <v>52</v>
      </c>
    </row>
    <row r="41" spans="1:11" x14ac:dyDescent="0.2">
      <c r="A41" s="18" t="s">
        <v>24</v>
      </c>
    </row>
    <row r="42" spans="1:11" x14ac:dyDescent="0.2">
      <c r="A42" s="18" t="s">
        <v>24</v>
      </c>
      <c r="C42" s="18" t="s">
        <v>1116</v>
      </c>
      <c r="D42" s="18" t="s">
        <v>1117</v>
      </c>
      <c r="E42" s="18" t="s">
        <v>248</v>
      </c>
      <c r="F42" s="18" t="s">
        <v>1118</v>
      </c>
      <c r="G42" s="18" t="s">
        <v>1119</v>
      </c>
      <c r="I42" s="18" t="s">
        <v>1120</v>
      </c>
      <c r="J42" s="18" t="s">
        <v>1121</v>
      </c>
      <c r="K42" s="18" t="s">
        <v>1122</v>
      </c>
    </row>
    <row r="43" spans="1:11" x14ac:dyDescent="0.2">
      <c r="A43" s="18" t="s">
        <v>24</v>
      </c>
      <c r="C43" s="18" t="s">
        <v>1123</v>
      </c>
      <c r="D43" s="18" t="s">
        <v>1124</v>
      </c>
      <c r="H43" s="18" t="s">
        <v>1125</v>
      </c>
      <c r="I43" s="18" t="s">
        <v>1126</v>
      </c>
      <c r="K43" s="18" t="s">
        <v>1127</v>
      </c>
    </row>
    <row r="44" spans="1:11" x14ac:dyDescent="0.2">
      <c r="A44" s="18" t="s">
        <v>24</v>
      </c>
      <c r="C44" s="18" t="s">
        <v>1128</v>
      </c>
      <c r="D44" s="18" t="s">
        <v>1129</v>
      </c>
      <c r="H44" s="18" t="s">
        <v>1065</v>
      </c>
      <c r="I44" s="18" t="s">
        <v>1130</v>
      </c>
      <c r="K44" s="18" t="s">
        <v>1131</v>
      </c>
    </row>
    <row r="45" spans="1:11" x14ac:dyDescent="0.2">
      <c r="A45" s="18" t="s">
        <v>24</v>
      </c>
      <c r="C45" s="18" t="s">
        <v>1128</v>
      </c>
      <c r="D45" s="18" t="s">
        <v>1129</v>
      </c>
    </row>
    <row r="46" spans="1:11" x14ac:dyDescent="0.2">
      <c r="A46" s="18" t="s">
        <v>24</v>
      </c>
    </row>
    <row r="47" spans="1:11" x14ac:dyDescent="0.2">
      <c r="A47" s="18" t="s">
        <v>24</v>
      </c>
      <c r="C47" s="18" t="s">
        <v>1132</v>
      </c>
      <c r="D47" s="18" t="s">
        <v>1133</v>
      </c>
      <c r="E47" s="18" t="s">
        <v>249</v>
      </c>
      <c r="F47" s="18" t="s">
        <v>1134</v>
      </c>
      <c r="G47" s="18" t="s">
        <v>1135</v>
      </c>
      <c r="I47" s="18" t="s">
        <v>1136</v>
      </c>
      <c r="J47" s="18" t="s">
        <v>1137</v>
      </c>
      <c r="K47" s="18" t="s">
        <v>1138</v>
      </c>
    </row>
    <row r="48" spans="1:11" x14ac:dyDescent="0.2">
      <c r="A48" s="18" t="s">
        <v>24</v>
      </c>
      <c r="C48" s="18" t="s">
        <v>1139</v>
      </c>
      <c r="D48" s="18" t="s">
        <v>1140</v>
      </c>
      <c r="H48" s="18" t="s">
        <v>1141</v>
      </c>
      <c r="I48" s="18" t="s">
        <v>1142</v>
      </c>
      <c r="K48" s="18" t="s">
        <v>1143</v>
      </c>
    </row>
    <row r="49" spans="1:11" x14ac:dyDescent="0.2">
      <c r="A49" s="18" t="s">
        <v>24</v>
      </c>
      <c r="C49" s="18" t="s">
        <v>1144</v>
      </c>
      <c r="D49" s="18" t="s">
        <v>1145</v>
      </c>
      <c r="H49" s="18" t="s">
        <v>1065</v>
      </c>
      <c r="I49" s="18" t="s">
        <v>1146</v>
      </c>
      <c r="K49" s="18" t="s">
        <v>1147</v>
      </c>
    </row>
    <row r="50" spans="1:11" x14ac:dyDescent="0.2">
      <c r="A50" s="18" t="s">
        <v>24</v>
      </c>
      <c r="C50" s="18" t="s">
        <v>1144</v>
      </c>
      <c r="D50" s="18" t="s">
        <v>1145</v>
      </c>
    </row>
    <row r="51" spans="1:11" x14ac:dyDescent="0.2">
      <c r="A51" s="18" t="s">
        <v>24</v>
      </c>
    </row>
    <row r="52" spans="1:11" x14ac:dyDescent="0.2">
      <c r="A52" s="18" t="s">
        <v>24</v>
      </c>
      <c r="C52" s="18" t="s">
        <v>1148</v>
      </c>
      <c r="D52" s="18" t="s">
        <v>1149</v>
      </c>
      <c r="E52" s="18" t="s">
        <v>250</v>
      </c>
      <c r="F52" s="18" t="s">
        <v>1150</v>
      </c>
      <c r="G52" s="18" t="s">
        <v>1151</v>
      </c>
      <c r="I52" s="18" t="s">
        <v>1152</v>
      </c>
      <c r="J52" s="18" t="s">
        <v>1153</v>
      </c>
      <c r="K52" s="18" t="s">
        <v>1154</v>
      </c>
    </row>
    <row r="53" spans="1:11" x14ac:dyDescent="0.2">
      <c r="A53" s="18" t="s">
        <v>24</v>
      </c>
      <c r="C53" s="18" t="s">
        <v>1155</v>
      </c>
      <c r="D53" s="18" t="s">
        <v>1156</v>
      </c>
      <c r="H53" s="18" t="s">
        <v>1157</v>
      </c>
      <c r="I53" s="18" t="s">
        <v>1158</v>
      </c>
      <c r="K53" s="18" t="s">
        <v>1159</v>
      </c>
    </row>
    <row r="54" spans="1:11" x14ac:dyDescent="0.2">
      <c r="A54" s="18" t="s">
        <v>24</v>
      </c>
      <c r="C54" s="18" t="s">
        <v>1160</v>
      </c>
      <c r="D54" s="18" t="s">
        <v>1161</v>
      </c>
      <c r="H54" s="18" t="s">
        <v>1065</v>
      </c>
      <c r="I54" s="18" t="s">
        <v>1162</v>
      </c>
      <c r="K54" s="18" t="s">
        <v>1163</v>
      </c>
    </row>
    <row r="55" spans="1:11" x14ac:dyDescent="0.2">
      <c r="A55" s="18" t="s">
        <v>24</v>
      </c>
      <c r="C55" s="18" t="s">
        <v>1160</v>
      </c>
      <c r="D55" s="18" t="s">
        <v>1161</v>
      </c>
    </row>
    <row r="56" spans="1:11" x14ac:dyDescent="0.2">
      <c r="A56" s="18" t="s">
        <v>24</v>
      </c>
    </row>
    <row r="57" spans="1:11" x14ac:dyDescent="0.2">
      <c r="A57" s="18" t="s">
        <v>24</v>
      </c>
      <c r="C57" s="18" t="s">
        <v>1164</v>
      </c>
      <c r="D57" s="18" t="s">
        <v>1165</v>
      </c>
      <c r="E57" s="18" t="s">
        <v>251</v>
      </c>
      <c r="F57" s="18" t="s">
        <v>1166</v>
      </c>
      <c r="G57" s="18" t="s">
        <v>1167</v>
      </c>
      <c r="I57" s="18" t="s">
        <v>1168</v>
      </c>
      <c r="J57" s="18" t="s">
        <v>1169</v>
      </c>
      <c r="K57" s="18" t="s">
        <v>1170</v>
      </c>
    </row>
    <row r="58" spans="1:11" x14ac:dyDescent="0.2">
      <c r="A58" s="18" t="s">
        <v>24</v>
      </c>
      <c r="C58" s="18" t="s">
        <v>1171</v>
      </c>
      <c r="D58" s="18" t="s">
        <v>1172</v>
      </c>
      <c r="H58" s="18" t="s">
        <v>1173</v>
      </c>
      <c r="I58" s="18" t="s">
        <v>1174</v>
      </c>
      <c r="K58" s="18" t="s">
        <v>1175</v>
      </c>
    </row>
    <row r="59" spans="1:11" x14ac:dyDescent="0.2">
      <c r="A59" s="18" t="s">
        <v>24</v>
      </c>
      <c r="C59" s="18" t="s">
        <v>1176</v>
      </c>
      <c r="D59" s="18" t="s">
        <v>1177</v>
      </c>
      <c r="H59" s="18" t="s">
        <v>1065</v>
      </c>
      <c r="I59" s="18" t="s">
        <v>1178</v>
      </c>
      <c r="K59" s="18" t="s">
        <v>1179</v>
      </c>
    </row>
    <row r="60" spans="1:11" x14ac:dyDescent="0.2">
      <c r="A60" s="18" t="s">
        <v>24</v>
      </c>
      <c r="C60" s="18" t="s">
        <v>1176</v>
      </c>
      <c r="D60" s="18" t="s">
        <v>1177</v>
      </c>
    </row>
    <row r="61" spans="1:11" x14ac:dyDescent="0.2">
      <c r="A61" s="18" t="s">
        <v>24</v>
      </c>
    </row>
    <row r="62" spans="1:11" x14ac:dyDescent="0.2">
      <c r="A62" s="18" t="s">
        <v>24</v>
      </c>
      <c r="C62" s="18" t="s">
        <v>1180</v>
      </c>
      <c r="D62" s="18" t="s">
        <v>1181</v>
      </c>
      <c r="E62" s="18" t="s">
        <v>252</v>
      </c>
      <c r="F62" s="18" t="s">
        <v>1182</v>
      </c>
      <c r="G62" s="18" t="s">
        <v>1183</v>
      </c>
      <c r="I62" s="18" t="s">
        <v>1184</v>
      </c>
      <c r="J62" s="18" t="s">
        <v>1185</v>
      </c>
      <c r="K62" s="18" t="s">
        <v>1186</v>
      </c>
    </row>
    <row r="63" spans="1:11" x14ac:dyDescent="0.2">
      <c r="A63" s="18" t="s">
        <v>24</v>
      </c>
      <c r="C63" s="18" t="s">
        <v>1187</v>
      </c>
      <c r="D63" s="18" t="s">
        <v>1188</v>
      </c>
      <c r="H63" s="18" t="s">
        <v>1189</v>
      </c>
      <c r="I63" s="18" t="s">
        <v>1190</v>
      </c>
      <c r="K63" s="18" t="s">
        <v>1191</v>
      </c>
    </row>
    <row r="64" spans="1:11" x14ac:dyDescent="0.2">
      <c r="A64" s="18" t="s">
        <v>24</v>
      </c>
      <c r="C64" s="18" t="s">
        <v>1192</v>
      </c>
      <c r="D64" s="18" t="s">
        <v>1193</v>
      </c>
      <c r="H64" s="18" t="s">
        <v>1065</v>
      </c>
      <c r="I64" s="18" t="s">
        <v>1194</v>
      </c>
      <c r="K64" s="18" t="s">
        <v>1195</v>
      </c>
    </row>
    <row r="65" spans="1:11" x14ac:dyDescent="0.2">
      <c r="A65" s="18" t="s">
        <v>24</v>
      </c>
      <c r="C65" s="18" t="s">
        <v>1192</v>
      </c>
      <c r="D65" s="18" t="s">
        <v>1193</v>
      </c>
    </row>
    <row r="66" spans="1:11" x14ac:dyDescent="0.2">
      <c r="A66" s="18" t="s">
        <v>24</v>
      </c>
    </row>
    <row r="67" spans="1:11" x14ac:dyDescent="0.2">
      <c r="A67" s="18" t="s">
        <v>24</v>
      </c>
      <c r="C67" s="18" t="s">
        <v>1196</v>
      </c>
      <c r="D67" s="18" t="s">
        <v>1197</v>
      </c>
      <c r="E67" s="18" t="s">
        <v>1198</v>
      </c>
      <c r="F67" s="18" t="s">
        <v>1199</v>
      </c>
      <c r="G67" s="18" t="s">
        <v>1200</v>
      </c>
      <c r="I67" s="18" t="s">
        <v>1201</v>
      </c>
      <c r="J67" s="18" t="s">
        <v>1202</v>
      </c>
      <c r="K67" s="18" t="s">
        <v>1203</v>
      </c>
    </row>
    <row r="68" spans="1:11" x14ac:dyDescent="0.2">
      <c r="A68" s="18" t="s">
        <v>24</v>
      </c>
      <c r="C68" s="18" t="s">
        <v>1204</v>
      </c>
      <c r="D68" s="18" t="s">
        <v>1205</v>
      </c>
      <c r="H68" s="18" t="s">
        <v>1206</v>
      </c>
      <c r="I68" s="18" t="s">
        <v>1207</v>
      </c>
      <c r="K68" s="18" t="s">
        <v>1208</v>
      </c>
    </row>
    <row r="69" spans="1:11" x14ac:dyDescent="0.2">
      <c r="A69" s="18" t="s">
        <v>24</v>
      </c>
      <c r="C69" s="18" t="s">
        <v>1209</v>
      </c>
      <c r="D69" s="18" t="s">
        <v>1210</v>
      </c>
      <c r="H69" s="18" t="s">
        <v>1065</v>
      </c>
      <c r="I69" s="18" t="s">
        <v>1211</v>
      </c>
      <c r="K69" s="18" t="s">
        <v>1212</v>
      </c>
    </row>
    <row r="70" spans="1:11" x14ac:dyDescent="0.2">
      <c r="A70" s="18" t="s">
        <v>24</v>
      </c>
      <c r="C70" s="18" t="s">
        <v>1209</v>
      </c>
      <c r="D70" s="18" t="s">
        <v>1210</v>
      </c>
    </row>
    <row r="71" spans="1:11" x14ac:dyDescent="0.2">
      <c r="A71" s="18" t="s">
        <v>24</v>
      </c>
    </row>
    <row r="72" spans="1:11" x14ac:dyDescent="0.2">
      <c r="A72" s="18" t="s">
        <v>24</v>
      </c>
      <c r="C72" s="18" t="s">
        <v>1213</v>
      </c>
      <c r="D72" s="18" t="s">
        <v>1214</v>
      </c>
      <c r="E72" s="18" t="s">
        <v>1215</v>
      </c>
      <c r="F72" s="18" t="s">
        <v>1216</v>
      </c>
      <c r="G72" s="18" t="s">
        <v>1217</v>
      </c>
      <c r="I72" s="18" t="s">
        <v>1218</v>
      </c>
      <c r="J72" s="18" t="s">
        <v>1219</v>
      </c>
      <c r="K72" s="18" t="s">
        <v>1220</v>
      </c>
    </row>
    <row r="73" spans="1:11" x14ac:dyDescent="0.2">
      <c r="A73" s="18" t="s">
        <v>24</v>
      </c>
      <c r="C73" s="18" t="s">
        <v>136</v>
      </c>
      <c r="D73" s="18" t="s">
        <v>137</v>
      </c>
      <c r="H73" s="18" t="s">
        <v>1221</v>
      </c>
      <c r="I73" s="18" t="s">
        <v>138</v>
      </c>
      <c r="K73" s="18" t="s">
        <v>139</v>
      </c>
    </row>
    <row r="74" spans="1:11" x14ac:dyDescent="0.2">
      <c r="A74" s="18" t="s">
        <v>24</v>
      </c>
      <c r="C74" s="18" t="s">
        <v>140</v>
      </c>
      <c r="D74" s="18" t="s">
        <v>141</v>
      </c>
      <c r="H74" s="18" t="s">
        <v>1065</v>
      </c>
      <c r="I74" s="18" t="s">
        <v>174</v>
      </c>
      <c r="K74" s="18" t="s">
        <v>175</v>
      </c>
    </row>
    <row r="75" spans="1:11" x14ac:dyDescent="0.2">
      <c r="A75" s="18" t="s">
        <v>24</v>
      </c>
      <c r="C75" s="18" t="s">
        <v>140</v>
      </c>
      <c r="D75" s="18" t="s">
        <v>141</v>
      </c>
    </row>
    <row r="76" spans="1:11" x14ac:dyDescent="0.2">
      <c r="A76" s="18" t="s">
        <v>24</v>
      </c>
    </row>
    <row r="77" spans="1:11" x14ac:dyDescent="0.2">
      <c r="A77" s="18" t="s">
        <v>24</v>
      </c>
      <c r="C77" s="18" t="s">
        <v>176</v>
      </c>
      <c r="D77" s="18" t="s">
        <v>177</v>
      </c>
      <c r="E77" s="18" t="s">
        <v>253</v>
      </c>
      <c r="F77" s="18" t="s">
        <v>178</v>
      </c>
      <c r="G77" s="18" t="s">
        <v>179</v>
      </c>
      <c r="I77" s="18" t="s">
        <v>180</v>
      </c>
      <c r="J77" s="18" t="s">
        <v>181</v>
      </c>
      <c r="K77" s="18" t="s">
        <v>1222</v>
      </c>
    </row>
    <row r="78" spans="1:11" x14ac:dyDescent="0.2">
      <c r="A78" s="18" t="s">
        <v>24</v>
      </c>
      <c r="C78" s="18" t="s">
        <v>33</v>
      </c>
      <c r="D78" s="18" t="s">
        <v>34</v>
      </c>
      <c r="H78" s="18" t="s">
        <v>182</v>
      </c>
      <c r="I78" s="18" t="s">
        <v>72</v>
      </c>
      <c r="K78" s="18" t="s">
        <v>54</v>
      </c>
    </row>
    <row r="79" spans="1:11" x14ac:dyDescent="0.2">
      <c r="A79" s="18" t="s">
        <v>24</v>
      </c>
      <c r="C79" s="18" t="s">
        <v>35</v>
      </c>
      <c r="D79" s="18" t="s">
        <v>36</v>
      </c>
      <c r="H79" s="18" t="s">
        <v>1065</v>
      </c>
      <c r="I79" s="18" t="s">
        <v>73</v>
      </c>
      <c r="K79" s="18" t="s">
        <v>55</v>
      </c>
    </row>
    <row r="80" spans="1:11" x14ac:dyDescent="0.2">
      <c r="A80" s="18" t="s">
        <v>24</v>
      </c>
      <c r="C80" s="18" t="s">
        <v>35</v>
      </c>
      <c r="D80" s="18" t="s">
        <v>36</v>
      </c>
    </row>
    <row r="81" spans="1:11" x14ac:dyDescent="0.2">
      <c r="A81" s="18" t="s">
        <v>24</v>
      </c>
    </row>
    <row r="82" spans="1:11" x14ac:dyDescent="0.2">
      <c r="A82" s="18" t="s">
        <v>24</v>
      </c>
      <c r="C82" s="18" t="s">
        <v>1223</v>
      </c>
      <c r="D82" s="18" t="s">
        <v>1224</v>
      </c>
      <c r="E82" s="18" t="s">
        <v>1225</v>
      </c>
      <c r="F82" s="18" t="s">
        <v>1226</v>
      </c>
      <c r="G82" s="18" t="s">
        <v>1227</v>
      </c>
      <c r="I82" s="18" t="s">
        <v>1228</v>
      </c>
      <c r="J82" s="18" t="s">
        <v>1229</v>
      </c>
      <c r="K82" s="18" t="s">
        <v>1230</v>
      </c>
    </row>
    <row r="83" spans="1:11" x14ac:dyDescent="0.2">
      <c r="A83" s="18" t="s">
        <v>24</v>
      </c>
      <c r="C83" s="18" t="s">
        <v>1231</v>
      </c>
      <c r="D83" s="18" t="s">
        <v>1232</v>
      </c>
      <c r="H83" s="18" t="s">
        <v>1233</v>
      </c>
      <c r="I83" s="18" t="s">
        <v>1234</v>
      </c>
      <c r="K83" s="18" t="s">
        <v>1235</v>
      </c>
    </row>
    <row r="84" spans="1:11" x14ac:dyDescent="0.2">
      <c r="A84" s="18" t="s">
        <v>24</v>
      </c>
      <c r="C84" s="18" t="s">
        <v>1236</v>
      </c>
      <c r="D84" s="18" t="s">
        <v>1237</v>
      </c>
      <c r="H84" s="18" t="s">
        <v>1065</v>
      </c>
      <c r="I84" s="18" t="s">
        <v>1238</v>
      </c>
      <c r="K84" s="18" t="s">
        <v>1239</v>
      </c>
    </row>
    <row r="85" spans="1:11" x14ac:dyDescent="0.2">
      <c r="A85" s="18" t="s">
        <v>24</v>
      </c>
      <c r="C85" s="18" t="s">
        <v>1236</v>
      </c>
      <c r="D85" s="18" t="s">
        <v>1237</v>
      </c>
    </row>
    <row r="86" spans="1:11" x14ac:dyDescent="0.2">
      <c r="A86" s="18" t="s">
        <v>24</v>
      </c>
    </row>
    <row r="87" spans="1:11" x14ac:dyDescent="0.2">
      <c r="A87" s="18" t="s">
        <v>24</v>
      </c>
      <c r="C87" s="18" t="s">
        <v>1240</v>
      </c>
      <c r="D87" s="18" t="s">
        <v>1241</v>
      </c>
      <c r="E87" s="18" t="s">
        <v>1242</v>
      </c>
      <c r="F87" s="18" t="s">
        <v>1243</v>
      </c>
      <c r="G87" s="18" t="s">
        <v>1244</v>
      </c>
      <c r="I87" s="18" t="s">
        <v>1245</v>
      </c>
      <c r="J87" s="18" t="s">
        <v>1246</v>
      </c>
      <c r="K87" s="18" t="s">
        <v>1247</v>
      </c>
    </row>
    <row r="88" spans="1:11" x14ac:dyDescent="0.2">
      <c r="A88" s="18" t="s">
        <v>24</v>
      </c>
      <c r="C88" s="18" t="s">
        <v>183</v>
      </c>
      <c r="D88" s="18" t="s">
        <v>184</v>
      </c>
      <c r="H88" s="18" t="s">
        <v>1248</v>
      </c>
      <c r="I88" s="18" t="s">
        <v>185</v>
      </c>
      <c r="K88" s="18" t="s">
        <v>186</v>
      </c>
    </row>
    <row r="89" spans="1:11" x14ac:dyDescent="0.2">
      <c r="A89" s="18" t="s">
        <v>24</v>
      </c>
      <c r="C89" s="18" t="s">
        <v>1249</v>
      </c>
      <c r="D89" s="18" t="s">
        <v>1250</v>
      </c>
      <c r="H89" s="18" t="s">
        <v>1065</v>
      </c>
      <c r="I89" s="18" t="s">
        <v>1251</v>
      </c>
      <c r="K89" s="18" t="s">
        <v>1252</v>
      </c>
    </row>
    <row r="90" spans="1:11" x14ac:dyDescent="0.2">
      <c r="A90" s="18" t="s">
        <v>24</v>
      </c>
      <c r="C90" s="18" t="s">
        <v>1249</v>
      </c>
      <c r="D90" s="18" t="s">
        <v>1250</v>
      </c>
    </row>
    <row r="91" spans="1:11" x14ac:dyDescent="0.2">
      <c r="A91" s="18" t="s">
        <v>24</v>
      </c>
    </row>
    <row r="92" spans="1:11" x14ac:dyDescent="0.2">
      <c r="A92" s="18" t="s">
        <v>24</v>
      </c>
      <c r="C92" s="18" t="s">
        <v>1253</v>
      </c>
      <c r="D92" s="18" t="s">
        <v>1254</v>
      </c>
      <c r="E92" s="18" t="s">
        <v>254</v>
      </c>
      <c r="F92" s="18" t="s">
        <v>1255</v>
      </c>
      <c r="G92" s="18" t="s">
        <v>1256</v>
      </c>
      <c r="I92" s="18" t="s">
        <v>1257</v>
      </c>
      <c r="J92" s="18" t="s">
        <v>1258</v>
      </c>
      <c r="K92" s="18" t="s">
        <v>1259</v>
      </c>
    </row>
    <row r="93" spans="1:11" x14ac:dyDescent="0.2">
      <c r="A93" s="18" t="s">
        <v>24</v>
      </c>
      <c r="C93" s="18" t="s">
        <v>257</v>
      </c>
      <c r="D93" s="18" t="s">
        <v>258</v>
      </c>
      <c r="H93" s="18" t="s">
        <v>1260</v>
      </c>
      <c r="I93" s="18" t="s">
        <v>259</v>
      </c>
      <c r="K93" s="18" t="s">
        <v>260</v>
      </c>
    </row>
    <row r="94" spans="1:11" x14ac:dyDescent="0.2">
      <c r="A94" s="18" t="s">
        <v>24</v>
      </c>
      <c r="C94" s="18" t="s">
        <v>261</v>
      </c>
      <c r="D94" s="18" t="s">
        <v>262</v>
      </c>
      <c r="H94" s="18" t="s">
        <v>1065</v>
      </c>
      <c r="I94" s="18" t="s">
        <v>263</v>
      </c>
      <c r="K94" s="18" t="s">
        <v>264</v>
      </c>
    </row>
    <row r="95" spans="1:11" x14ac:dyDescent="0.2">
      <c r="A95" s="18" t="s">
        <v>24</v>
      </c>
      <c r="C95" s="18" t="s">
        <v>261</v>
      </c>
      <c r="D95" s="18" t="s">
        <v>262</v>
      </c>
    </row>
    <row r="96" spans="1:11" x14ac:dyDescent="0.2">
      <c r="A96" s="18" t="s">
        <v>24</v>
      </c>
    </row>
    <row r="97" spans="1:11" x14ac:dyDescent="0.2">
      <c r="A97" s="18" t="s">
        <v>24</v>
      </c>
      <c r="C97" s="18" t="s">
        <v>1261</v>
      </c>
      <c r="D97" s="18" t="s">
        <v>1262</v>
      </c>
      <c r="E97" s="18" t="s">
        <v>255</v>
      </c>
      <c r="F97" s="18" t="s">
        <v>1263</v>
      </c>
      <c r="G97" s="18" t="s">
        <v>1264</v>
      </c>
      <c r="I97" s="18" t="s">
        <v>1265</v>
      </c>
      <c r="J97" s="18" t="s">
        <v>1266</v>
      </c>
      <c r="K97" s="18" t="s">
        <v>1267</v>
      </c>
    </row>
    <row r="98" spans="1:11" x14ac:dyDescent="0.2">
      <c r="A98" s="18" t="s">
        <v>24</v>
      </c>
      <c r="C98" s="18" t="s">
        <v>1268</v>
      </c>
      <c r="D98" s="18" t="s">
        <v>1269</v>
      </c>
      <c r="H98" s="18" t="s">
        <v>1270</v>
      </c>
      <c r="I98" s="18" t="s">
        <v>1271</v>
      </c>
      <c r="K98" s="18" t="s">
        <v>1272</v>
      </c>
    </row>
    <row r="99" spans="1:11" x14ac:dyDescent="0.2">
      <c r="A99" s="18" t="s">
        <v>24</v>
      </c>
      <c r="C99" s="18" t="s">
        <v>37</v>
      </c>
      <c r="D99" s="18" t="s">
        <v>46</v>
      </c>
      <c r="H99" s="18" t="s">
        <v>1065</v>
      </c>
      <c r="I99" s="18" t="s">
        <v>80</v>
      </c>
      <c r="K99" s="18" t="s">
        <v>56</v>
      </c>
    </row>
    <row r="100" spans="1:11" x14ac:dyDescent="0.2">
      <c r="A100" s="18" t="s">
        <v>24</v>
      </c>
      <c r="C100" s="18" t="s">
        <v>37</v>
      </c>
      <c r="D100" s="18" t="s">
        <v>46</v>
      </c>
    </row>
    <row r="101" spans="1:11" x14ac:dyDescent="0.2">
      <c r="A101" s="18" t="s">
        <v>24</v>
      </c>
    </row>
    <row r="102" spans="1:11" x14ac:dyDescent="0.2">
      <c r="A102" s="18" t="s">
        <v>24</v>
      </c>
      <c r="C102" s="18" t="s">
        <v>1273</v>
      </c>
      <c r="D102" s="18" t="s">
        <v>1274</v>
      </c>
      <c r="E102" s="18" t="s">
        <v>256</v>
      </c>
      <c r="F102" s="18" t="s">
        <v>1275</v>
      </c>
      <c r="G102" s="18" t="s">
        <v>1276</v>
      </c>
      <c r="I102" s="18" t="s">
        <v>1277</v>
      </c>
      <c r="J102" s="18" t="s">
        <v>1278</v>
      </c>
      <c r="K102" s="18" t="s">
        <v>1279</v>
      </c>
    </row>
    <row r="103" spans="1:11" x14ac:dyDescent="0.2">
      <c r="A103" s="18" t="s">
        <v>24</v>
      </c>
      <c r="C103" s="18" t="s">
        <v>1280</v>
      </c>
      <c r="D103" s="18" t="s">
        <v>1281</v>
      </c>
      <c r="H103" s="18" t="s">
        <v>1282</v>
      </c>
      <c r="I103" s="18" t="s">
        <v>1283</v>
      </c>
      <c r="K103" s="18" t="s">
        <v>1284</v>
      </c>
    </row>
    <row r="104" spans="1:11" x14ac:dyDescent="0.2">
      <c r="A104" s="18" t="s">
        <v>24</v>
      </c>
      <c r="C104" s="18" t="s">
        <v>1285</v>
      </c>
      <c r="D104" s="18" t="s">
        <v>1286</v>
      </c>
      <c r="H104" s="18" t="s">
        <v>1065</v>
      </c>
      <c r="I104" s="18" t="s">
        <v>1287</v>
      </c>
      <c r="K104" s="18" t="s">
        <v>1288</v>
      </c>
    </row>
    <row r="105" spans="1:11" x14ac:dyDescent="0.2">
      <c r="A105" s="18" t="s">
        <v>24</v>
      </c>
      <c r="C105" s="18" t="s">
        <v>1285</v>
      </c>
      <c r="D105" s="18" t="s">
        <v>1286</v>
      </c>
    </row>
    <row r="106" spans="1:11" x14ac:dyDescent="0.2">
      <c r="A106" s="18" t="s">
        <v>24</v>
      </c>
    </row>
    <row r="107" spans="1:11" x14ac:dyDescent="0.2">
      <c r="A107" s="18" t="s">
        <v>24</v>
      </c>
      <c r="C107" s="18" t="s">
        <v>1289</v>
      </c>
      <c r="D107" s="18" t="s">
        <v>1290</v>
      </c>
      <c r="E107" s="18" t="s">
        <v>265</v>
      </c>
      <c r="F107" s="18" t="s">
        <v>1291</v>
      </c>
      <c r="G107" s="18" t="s">
        <v>1292</v>
      </c>
      <c r="I107" s="18" t="s">
        <v>1293</v>
      </c>
      <c r="J107" s="18" t="s">
        <v>1294</v>
      </c>
      <c r="K107" s="18" t="s">
        <v>1295</v>
      </c>
    </row>
    <row r="108" spans="1:11" x14ac:dyDescent="0.2">
      <c r="A108" s="18" t="s">
        <v>24</v>
      </c>
      <c r="C108" s="18" t="s">
        <v>267</v>
      </c>
      <c r="D108" s="18" t="s">
        <v>268</v>
      </c>
      <c r="H108" s="18" t="s">
        <v>1296</v>
      </c>
      <c r="I108" s="18" t="s">
        <v>269</v>
      </c>
      <c r="K108" s="18" t="s">
        <v>270</v>
      </c>
    </row>
    <row r="109" spans="1:11" x14ac:dyDescent="0.2">
      <c r="A109" s="18" t="s">
        <v>24</v>
      </c>
      <c r="C109" s="18" t="s">
        <v>271</v>
      </c>
      <c r="D109" s="18" t="s">
        <v>272</v>
      </c>
      <c r="H109" s="18" t="s">
        <v>1065</v>
      </c>
      <c r="I109" s="18" t="s">
        <v>273</v>
      </c>
      <c r="K109" s="18" t="s">
        <v>274</v>
      </c>
    </row>
    <row r="110" spans="1:11" x14ac:dyDescent="0.2">
      <c r="A110" s="18" t="s">
        <v>24</v>
      </c>
      <c r="C110" s="18" t="s">
        <v>271</v>
      </c>
      <c r="D110" s="18" t="s">
        <v>272</v>
      </c>
    </row>
    <row r="111" spans="1:11" x14ac:dyDescent="0.2">
      <c r="A111" s="18" t="s">
        <v>24</v>
      </c>
    </row>
    <row r="112" spans="1:11" x14ac:dyDescent="0.2">
      <c r="A112" s="18" t="s">
        <v>24</v>
      </c>
      <c r="C112" s="18" t="s">
        <v>275</v>
      </c>
      <c r="D112" s="18" t="s">
        <v>276</v>
      </c>
      <c r="E112" s="18" t="s">
        <v>266</v>
      </c>
      <c r="F112" s="18" t="s">
        <v>278</v>
      </c>
      <c r="G112" s="18" t="s">
        <v>279</v>
      </c>
      <c r="I112" s="18" t="s">
        <v>280</v>
      </c>
      <c r="J112" s="18" t="s">
        <v>281</v>
      </c>
      <c r="K112" s="18" t="s">
        <v>1297</v>
      </c>
    </row>
    <row r="113" spans="1:11" x14ac:dyDescent="0.2">
      <c r="A113" s="18" t="s">
        <v>24</v>
      </c>
      <c r="C113" s="18" t="s">
        <v>142</v>
      </c>
      <c r="D113" s="18" t="s">
        <v>143</v>
      </c>
      <c r="H113" s="18" t="s">
        <v>282</v>
      </c>
      <c r="I113" s="18" t="s">
        <v>144</v>
      </c>
      <c r="K113" s="18" t="s">
        <v>145</v>
      </c>
    </row>
    <row r="114" spans="1:11" x14ac:dyDescent="0.2">
      <c r="A114" s="18" t="s">
        <v>24</v>
      </c>
      <c r="C114" s="18" t="s">
        <v>146</v>
      </c>
      <c r="D114" s="18" t="s">
        <v>147</v>
      </c>
      <c r="H114" s="18" t="s">
        <v>1065</v>
      </c>
      <c r="I114" s="18" t="s">
        <v>187</v>
      </c>
      <c r="K114" s="18" t="s">
        <v>188</v>
      </c>
    </row>
    <row r="115" spans="1:11" x14ac:dyDescent="0.2">
      <c r="A115" s="18" t="s">
        <v>24</v>
      </c>
      <c r="C115" s="18" t="s">
        <v>146</v>
      </c>
      <c r="D115" s="18" t="s">
        <v>147</v>
      </c>
    </row>
    <row r="116" spans="1:11" x14ac:dyDescent="0.2">
      <c r="A116" s="18" t="s">
        <v>24</v>
      </c>
    </row>
    <row r="117" spans="1:11" x14ac:dyDescent="0.2">
      <c r="A117" s="18" t="s">
        <v>24</v>
      </c>
      <c r="C117" s="18" t="s">
        <v>1298</v>
      </c>
      <c r="D117" s="18" t="s">
        <v>1299</v>
      </c>
      <c r="E117" s="18" t="s">
        <v>277</v>
      </c>
      <c r="F117" s="18" t="s">
        <v>1300</v>
      </c>
      <c r="G117" s="18" t="s">
        <v>1301</v>
      </c>
      <c r="I117" s="18" t="s">
        <v>1302</v>
      </c>
      <c r="J117" s="18" t="s">
        <v>1303</v>
      </c>
      <c r="K117" s="18" t="s">
        <v>1304</v>
      </c>
    </row>
    <row r="118" spans="1:11" x14ac:dyDescent="0.2">
      <c r="A118" s="18" t="s">
        <v>24</v>
      </c>
      <c r="C118" s="18" t="s">
        <v>1305</v>
      </c>
      <c r="D118" s="18" t="s">
        <v>1306</v>
      </c>
      <c r="H118" s="18" t="s">
        <v>1307</v>
      </c>
      <c r="I118" s="18" t="s">
        <v>1308</v>
      </c>
      <c r="K118" s="18" t="s">
        <v>1309</v>
      </c>
    </row>
    <row r="119" spans="1:11" x14ac:dyDescent="0.2">
      <c r="A119" s="18" t="s">
        <v>24</v>
      </c>
      <c r="C119" s="18" t="s">
        <v>1310</v>
      </c>
      <c r="D119" s="18" t="s">
        <v>1311</v>
      </c>
      <c r="H119" s="18" t="s">
        <v>1065</v>
      </c>
      <c r="I119" s="18" t="s">
        <v>1312</v>
      </c>
      <c r="K119" s="18" t="s">
        <v>1313</v>
      </c>
    </row>
    <row r="120" spans="1:11" x14ac:dyDescent="0.2">
      <c r="A120" s="18" t="s">
        <v>24</v>
      </c>
      <c r="C120" s="18" t="s">
        <v>1310</v>
      </c>
      <c r="D120" s="18" t="s">
        <v>1311</v>
      </c>
    </row>
    <row r="121" spans="1:11" x14ac:dyDescent="0.2">
      <c r="A121" s="18" t="s">
        <v>24</v>
      </c>
    </row>
    <row r="122" spans="1:11" x14ac:dyDescent="0.2">
      <c r="A122" s="18" t="s">
        <v>24</v>
      </c>
      <c r="C122" s="18" t="s">
        <v>1314</v>
      </c>
      <c r="D122" s="18" t="s">
        <v>1315</v>
      </c>
      <c r="E122" s="18" t="s">
        <v>283</v>
      </c>
      <c r="F122" s="18" t="s">
        <v>1316</v>
      </c>
      <c r="G122" s="18" t="s">
        <v>1317</v>
      </c>
      <c r="I122" s="18" t="s">
        <v>1318</v>
      </c>
      <c r="J122" s="18" t="s">
        <v>1319</v>
      </c>
      <c r="K122" s="18" t="s">
        <v>1320</v>
      </c>
    </row>
    <row r="123" spans="1:11" x14ac:dyDescent="0.2">
      <c r="A123" s="18" t="s">
        <v>24</v>
      </c>
      <c r="C123" s="18" t="s">
        <v>38</v>
      </c>
      <c r="D123" s="18" t="s">
        <v>39</v>
      </c>
      <c r="H123" s="18" t="s">
        <v>1321</v>
      </c>
      <c r="I123" s="18" t="s">
        <v>85</v>
      </c>
      <c r="K123" s="18" t="s">
        <v>57</v>
      </c>
    </row>
    <row r="124" spans="1:11" x14ac:dyDescent="0.2">
      <c r="A124" s="18" t="s">
        <v>24</v>
      </c>
      <c r="C124" s="18" t="s">
        <v>1322</v>
      </c>
      <c r="D124" s="18" t="s">
        <v>1323</v>
      </c>
      <c r="H124" s="18" t="s">
        <v>1065</v>
      </c>
      <c r="I124" s="18" t="s">
        <v>1324</v>
      </c>
      <c r="K124" s="18" t="s">
        <v>1325</v>
      </c>
    </row>
    <row r="125" spans="1:11" x14ac:dyDescent="0.2">
      <c r="A125" s="18" t="s">
        <v>24</v>
      </c>
      <c r="C125" s="18" t="s">
        <v>1322</v>
      </c>
      <c r="D125" s="18" t="s">
        <v>1323</v>
      </c>
    </row>
    <row r="126" spans="1:11" x14ac:dyDescent="0.2">
      <c r="A126" s="18" t="s">
        <v>24</v>
      </c>
    </row>
    <row r="127" spans="1:11" x14ac:dyDescent="0.2">
      <c r="A127" s="18" t="s">
        <v>24</v>
      </c>
      <c r="C127" s="18" t="s">
        <v>1326</v>
      </c>
      <c r="D127" s="18" t="s">
        <v>1327</v>
      </c>
      <c r="E127" s="18" t="s">
        <v>284</v>
      </c>
      <c r="F127" s="18" t="s">
        <v>1328</v>
      </c>
      <c r="G127" s="18" t="s">
        <v>1329</v>
      </c>
      <c r="I127" s="18" t="s">
        <v>1330</v>
      </c>
      <c r="J127" s="18" t="s">
        <v>1331</v>
      </c>
      <c r="K127" s="18" t="s">
        <v>1332</v>
      </c>
    </row>
    <row r="128" spans="1:11" x14ac:dyDescent="0.2">
      <c r="A128" s="18" t="s">
        <v>24</v>
      </c>
      <c r="C128" s="18" t="s">
        <v>189</v>
      </c>
      <c r="D128" s="18" t="s">
        <v>190</v>
      </c>
      <c r="H128" s="18" t="s">
        <v>1333</v>
      </c>
      <c r="I128" s="18" t="s">
        <v>191</v>
      </c>
      <c r="K128" s="18" t="s">
        <v>192</v>
      </c>
    </row>
    <row r="129" spans="1:11" x14ac:dyDescent="0.2">
      <c r="A129" s="18" t="s">
        <v>24</v>
      </c>
      <c r="C129" s="18" t="s">
        <v>193</v>
      </c>
      <c r="D129" s="18" t="s">
        <v>194</v>
      </c>
      <c r="H129" s="18" t="s">
        <v>1065</v>
      </c>
      <c r="I129" s="18" t="s">
        <v>195</v>
      </c>
      <c r="K129" s="18" t="s">
        <v>196</v>
      </c>
    </row>
    <row r="130" spans="1:11" x14ac:dyDescent="0.2">
      <c r="A130" s="18" t="s">
        <v>24</v>
      </c>
      <c r="C130" s="18" t="s">
        <v>193</v>
      </c>
      <c r="D130" s="18" t="s">
        <v>194</v>
      </c>
    </row>
    <row r="131" spans="1:11" x14ac:dyDescent="0.2">
      <c r="A131" s="18" t="s">
        <v>24</v>
      </c>
    </row>
    <row r="132" spans="1:11" x14ac:dyDescent="0.2">
      <c r="A132" s="18" t="s">
        <v>24</v>
      </c>
      <c r="C132" s="18" t="s">
        <v>1334</v>
      </c>
      <c r="D132" s="18" t="s">
        <v>1335</v>
      </c>
      <c r="E132" s="18" t="s">
        <v>285</v>
      </c>
      <c r="F132" s="18" t="s">
        <v>1336</v>
      </c>
      <c r="G132" s="18" t="s">
        <v>1337</v>
      </c>
      <c r="I132" s="18" t="s">
        <v>1338</v>
      </c>
      <c r="J132" s="18" t="s">
        <v>1339</v>
      </c>
      <c r="K132" s="18" t="s">
        <v>1340</v>
      </c>
    </row>
    <row r="133" spans="1:11" x14ac:dyDescent="0.2">
      <c r="A133" s="18" t="s">
        <v>24</v>
      </c>
      <c r="C133" s="18" t="s">
        <v>1341</v>
      </c>
      <c r="D133" s="18" t="s">
        <v>1342</v>
      </c>
      <c r="H133" s="18" t="s">
        <v>1343</v>
      </c>
      <c r="I133" s="18" t="s">
        <v>1344</v>
      </c>
      <c r="K133" s="18" t="s">
        <v>1345</v>
      </c>
    </row>
    <row r="134" spans="1:11" x14ac:dyDescent="0.2">
      <c r="A134" s="18" t="s">
        <v>24</v>
      </c>
      <c r="C134" s="18" t="s">
        <v>286</v>
      </c>
      <c r="D134" s="18" t="s">
        <v>287</v>
      </c>
      <c r="H134" s="18" t="s">
        <v>1065</v>
      </c>
      <c r="I134" s="18" t="s">
        <v>288</v>
      </c>
      <c r="K134" s="18" t="s">
        <v>289</v>
      </c>
    </row>
    <row r="135" spans="1:11" x14ac:dyDescent="0.2">
      <c r="A135" s="18" t="s">
        <v>24</v>
      </c>
      <c r="C135" s="18" t="s">
        <v>286</v>
      </c>
      <c r="D135" s="18" t="s">
        <v>287</v>
      </c>
    </row>
    <row r="136" spans="1:11" x14ac:dyDescent="0.2">
      <c r="A136" s="18" t="s">
        <v>24</v>
      </c>
    </row>
    <row r="137" spans="1:11" x14ac:dyDescent="0.2">
      <c r="A137" s="18" t="s">
        <v>24</v>
      </c>
      <c r="C137" s="18" t="s">
        <v>1346</v>
      </c>
      <c r="D137" s="18" t="s">
        <v>1347</v>
      </c>
      <c r="E137" s="18" t="s">
        <v>290</v>
      </c>
      <c r="F137" s="18" t="s">
        <v>1348</v>
      </c>
      <c r="G137" s="18" t="s">
        <v>1349</v>
      </c>
      <c r="I137" s="18" t="s">
        <v>1350</v>
      </c>
      <c r="J137" s="18" t="s">
        <v>1351</v>
      </c>
      <c r="K137" s="18" t="s">
        <v>1352</v>
      </c>
    </row>
    <row r="138" spans="1:11" x14ac:dyDescent="0.2">
      <c r="A138" s="18" t="s">
        <v>24</v>
      </c>
      <c r="C138" s="18" t="s">
        <v>1353</v>
      </c>
      <c r="D138" s="18" t="s">
        <v>1354</v>
      </c>
      <c r="H138" s="18" t="s">
        <v>1355</v>
      </c>
      <c r="I138" s="18" t="s">
        <v>1356</v>
      </c>
      <c r="K138" s="18" t="s">
        <v>1357</v>
      </c>
    </row>
    <row r="139" spans="1:11" x14ac:dyDescent="0.2">
      <c r="A139" s="18" t="s">
        <v>24</v>
      </c>
      <c r="C139" s="18" t="s">
        <v>1358</v>
      </c>
      <c r="D139" s="18" t="s">
        <v>1359</v>
      </c>
      <c r="H139" s="18" t="s">
        <v>1065</v>
      </c>
      <c r="I139" s="18" t="s">
        <v>1360</v>
      </c>
      <c r="K139" s="18" t="s">
        <v>1361</v>
      </c>
    </row>
    <row r="140" spans="1:11" x14ac:dyDescent="0.2">
      <c r="A140" s="18" t="s">
        <v>24</v>
      </c>
      <c r="C140" s="18" t="s">
        <v>1358</v>
      </c>
      <c r="D140" s="18" t="s">
        <v>1359</v>
      </c>
    </row>
    <row r="141" spans="1:11" x14ac:dyDescent="0.2">
      <c r="A141" s="18" t="s">
        <v>24</v>
      </c>
    </row>
    <row r="142" spans="1:11" x14ac:dyDescent="0.2">
      <c r="A142" s="18" t="s">
        <v>24</v>
      </c>
      <c r="C142" s="18" t="s">
        <v>1362</v>
      </c>
      <c r="D142" s="18" t="s">
        <v>1363</v>
      </c>
      <c r="E142" s="18" t="s">
        <v>293</v>
      </c>
      <c r="F142" s="18" t="s">
        <v>1364</v>
      </c>
      <c r="G142" s="18" t="s">
        <v>1365</v>
      </c>
      <c r="I142" s="18" t="s">
        <v>1366</v>
      </c>
      <c r="J142" s="18" t="s">
        <v>1367</v>
      </c>
      <c r="K142" s="18" t="s">
        <v>1368</v>
      </c>
    </row>
    <row r="143" spans="1:11" x14ac:dyDescent="0.2">
      <c r="A143" s="18" t="s">
        <v>24</v>
      </c>
      <c r="C143" s="18" t="s">
        <v>197</v>
      </c>
      <c r="D143" s="18" t="s">
        <v>198</v>
      </c>
      <c r="H143" s="18" t="s">
        <v>1369</v>
      </c>
      <c r="I143" s="18" t="s">
        <v>199</v>
      </c>
      <c r="K143" s="18" t="s">
        <v>200</v>
      </c>
    </row>
    <row r="144" spans="1:11" x14ac:dyDescent="0.2">
      <c r="A144" s="18" t="s">
        <v>24</v>
      </c>
      <c r="C144" s="18" t="s">
        <v>40</v>
      </c>
      <c r="D144" s="18" t="s">
        <v>41</v>
      </c>
      <c r="H144" s="18" t="s">
        <v>1065</v>
      </c>
      <c r="I144" s="18" t="s">
        <v>86</v>
      </c>
      <c r="K144" s="18" t="s">
        <v>58</v>
      </c>
    </row>
    <row r="145" spans="1:11" x14ac:dyDescent="0.2">
      <c r="A145" s="18" t="s">
        <v>24</v>
      </c>
      <c r="C145" s="18" t="s">
        <v>40</v>
      </c>
      <c r="D145" s="18" t="s">
        <v>41</v>
      </c>
    </row>
    <row r="146" spans="1:11" x14ac:dyDescent="0.2">
      <c r="A146" s="18" t="s">
        <v>24</v>
      </c>
    </row>
    <row r="147" spans="1:11" x14ac:dyDescent="0.2">
      <c r="A147" s="18" t="s">
        <v>24</v>
      </c>
      <c r="C147" s="18" t="s">
        <v>291</v>
      </c>
      <c r="D147" s="18" t="s">
        <v>292</v>
      </c>
      <c r="E147" s="18" t="s">
        <v>307</v>
      </c>
      <c r="F147" s="18" t="s">
        <v>294</v>
      </c>
      <c r="G147" s="18" t="s">
        <v>295</v>
      </c>
      <c r="I147" s="18" t="s">
        <v>296</v>
      </c>
      <c r="J147" s="18" t="s">
        <v>297</v>
      </c>
      <c r="K147" s="18" t="s">
        <v>1370</v>
      </c>
    </row>
    <row r="148" spans="1:11" x14ac:dyDescent="0.2">
      <c r="A148" s="18" t="s">
        <v>24</v>
      </c>
      <c r="C148" s="18" t="s">
        <v>298</v>
      </c>
      <c r="D148" s="18" t="s">
        <v>299</v>
      </c>
      <c r="H148" s="18" t="s">
        <v>300</v>
      </c>
      <c r="I148" s="18" t="s">
        <v>301</v>
      </c>
      <c r="K148" s="18" t="s">
        <v>302</v>
      </c>
    </row>
    <row r="149" spans="1:11" x14ac:dyDescent="0.2">
      <c r="A149" s="18" t="s">
        <v>24</v>
      </c>
      <c r="C149" s="18" t="s">
        <v>303</v>
      </c>
      <c r="D149" s="18" t="s">
        <v>304</v>
      </c>
      <c r="H149" s="18" t="s">
        <v>1065</v>
      </c>
      <c r="I149" s="18" t="s">
        <v>305</v>
      </c>
      <c r="K149" s="18" t="s">
        <v>306</v>
      </c>
    </row>
    <row r="150" spans="1:11" x14ac:dyDescent="0.2">
      <c r="A150" s="18" t="s">
        <v>24</v>
      </c>
      <c r="C150" s="18" t="s">
        <v>303</v>
      </c>
      <c r="D150" s="18" t="s">
        <v>304</v>
      </c>
    </row>
    <row r="151" spans="1:11" x14ac:dyDescent="0.2">
      <c r="A151" s="18" t="s">
        <v>24</v>
      </c>
    </row>
    <row r="152" spans="1:11" x14ac:dyDescent="0.2">
      <c r="A152" s="18" t="s">
        <v>24</v>
      </c>
      <c r="C152" s="18" t="s">
        <v>1371</v>
      </c>
      <c r="D152" s="18" t="s">
        <v>1372</v>
      </c>
      <c r="E152" s="18" t="s">
        <v>312</v>
      </c>
      <c r="F152" s="18" t="s">
        <v>1373</v>
      </c>
      <c r="G152" s="18" t="s">
        <v>1374</v>
      </c>
      <c r="I152" s="18" t="s">
        <v>1375</v>
      </c>
      <c r="J152" s="18" t="s">
        <v>1376</v>
      </c>
      <c r="K152" s="18" t="s">
        <v>1377</v>
      </c>
    </row>
    <row r="153" spans="1:11" x14ac:dyDescent="0.2">
      <c r="A153" s="18" t="s">
        <v>24</v>
      </c>
      <c r="C153" s="18" t="s">
        <v>1378</v>
      </c>
      <c r="D153" s="18" t="s">
        <v>1379</v>
      </c>
      <c r="H153" s="18" t="s">
        <v>1380</v>
      </c>
      <c r="I153" s="18" t="s">
        <v>1381</v>
      </c>
      <c r="K153" s="18" t="s">
        <v>1382</v>
      </c>
    </row>
    <row r="154" spans="1:11" x14ac:dyDescent="0.2">
      <c r="A154" s="18" t="s">
        <v>24</v>
      </c>
      <c r="C154" s="18" t="s">
        <v>1383</v>
      </c>
      <c r="D154" s="18" t="s">
        <v>1384</v>
      </c>
      <c r="H154" s="18" t="s">
        <v>1065</v>
      </c>
      <c r="I154" s="18" t="s">
        <v>1385</v>
      </c>
      <c r="K154" s="18" t="s">
        <v>1386</v>
      </c>
    </row>
    <row r="155" spans="1:11" x14ac:dyDescent="0.2">
      <c r="A155" s="18" t="s">
        <v>24</v>
      </c>
      <c r="C155" s="18" t="s">
        <v>1383</v>
      </c>
      <c r="D155" s="18" t="s">
        <v>1384</v>
      </c>
    </row>
    <row r="156" spans="1:11" x14ac:dyDescent="0.2">
      <c r="A156" s="18" t="s">
        <v>24</v>
      </c>
    </row>
    <row r="157" spans="1:11" x14ac:dyDescent="0.2">
      <c r="A157" s="18" t="s">
        <v>24</v>
      </c>
      <c r="C157" s="18" t="s">
        <v>1387</v>
      </c>
      <c r="D157" s="18" t="s">
        <v>1388</v>
      </c>
      <c r="E157" s="18" t="s">
        <v>317</v>
      </c>
      <c r="F157" s="18" t="s">
        <v>1389</v>
      </c>
      <c r="G157" s="18" t="s">
        <v>1390</v>
      </c>
      <c r="I157" s="18" t="s">
        <v>1391</v>
      </c>
      <c r="J157" s="18" t="s">
        <v>1392</v>
      </c>
      <c r="K157" s="18" t="s">
        <v>1393</v>
      </c>
    </row>
    <row r="158" spans="1:11" x14ac:dyDescent="0.2">
      <c r="A158" s="18" t="s">
        <v>24</v>
      </c>
      <c r="C158" s="18" t="s">
        <v>308</v>
      </c>
      <c r="D158" s="18" t="s">
        <v>309</v>
      </c>
      <c r="H158" s="18" t="s">
        <v>1394</v>
      </c>
      <c r="I158" s="18" t="s">
        <v>310</v>
      </c>
      <c r="K158" s="18" t="s">
        <v>311</v>
      </c>
    </row>
    <row r="159" spans="1:11" x14ac:dyDescent="0.2">
      <c r="A159" s="18" t="s">
        <v>24</v>
      </c>
      <c r="C159" s="18" t="s">
        <v>1395</v>
      </c>
      <c r="D159" s="18" t="s">
        <v>1396</v>
      </c>
      <c r="H159" s="18" t="s">
        <v>1065</v>
      </c>
      <c r="I159" s="18" t="s">
        <v>1397</v>
      </c>
      <c r="K159" s="18" t="s">
        <v>1398</v>
      </c>
    </row>
    <row r="160" spans="1:11" x14ac:dyDescent="0.2">
      <c r="A160" s="18" t="s">
        <v>24</v>
      </c>
      <c r="C160" s="18" t="s">
        <v>1395</v>
      </c>
      <c r="D160" s="18" t="s">
        <v>1396</v>
      </c>
    </row>
    <row r="161" spans="1:11" x14ac:dyDescent="0.2">
      <c r="A161" s="18" t="s">
        <v>24</v>
      </c>
    </row>
    <row r="162" spans="1:11" x14ac:dyDescent="0.2">
      <c r="A162" s="18" t="s">
        <v>24</v>
      </c>
      <c r="C162" s="18" t="s">
        <v>1399</v>
      </c>
      <c r="D162" s="18" t="s">
        <v>1400</v>
      </c>
      <c r="E162" s="18" t="s">
        <v>318</v>
      </c>
      <c r="F162" s="18" t="s">
        <v>1401</v>
      </c>
      <c r="G162" s="18" t="s">
        <v>1402</v>
      </c>
      <c r="I162" s="18" t="s">
        <v>1403</v>
      </c>
      <c r="J162" s="18" t="s">
        <v>1404</v>
      </c>
      <c r="K162" s="18" t="s">
        <v>1405</v>
      </c>
    </row>
    <row r="163" spans="1:11" x14ac:dyDescent="0.2">
      <c r="A163" s="18" t="s">
        <v>24</v>
      </c>
      <c r="C163" s="18" t="s">
        <v>148</v>
      </c>
      <c r="D163" s="18" t="s">
        <v>149</v>
      </c>
      <c r="H163" s="18" t="s">
        <v>1406</v>
      </c>
      <c r="I163" s="18" t="s">
        <v>150</v>
      </c>
      <c r="K163" s="18" t="s">
        <v>151</v>
      </c>
    </row>
    <row r="164" spans="1:11" x14ac:dyDescent="0.2">
      <c r="A164" s="18" t="s">
        <v>24</v>
      </c>
      <c r="C164" s="18" t="s">
        <v>313</v>
      </c>
      <c r="D164" s="18" t="s">
        <v>314</v>
      </c>
      <c r="H164" s="18" t="s">
        <v>1065</v>
      </c>
      <c r="I164" s="18" t="s">
        <v>315</v>
      </c>
      <c r="K164" s="18" t="s">
        <v>316</v>
      </c>
    </row>
    <row r="165" spans="1:11" x14ac:dyDescent="0.2">
      <c r="A165" s="18" t="s">
        <v>24</v>
      </c>
      <c r="C165" s="18" t="s">
        <v>313</v>
      </c>
      <c r="D165" s="18" t="s">
        <v>314</v>
      </c>
    </row>
    <row r="166" spans="1:11" x14ac:dyDescent="0.2">
      <c r="A166" s="18" t="s">
        <v>24</v>
      </c>
    </row>
    <row r="167" spans="1:11" x14ac:dyDescent="0.2">
      <c r="A167" s="18" t="s">
        <v>24</v>
      </c>
      <c r="C167" s="18" t="s">
        <v>1407</v>
      </c>
      <c r="D167" s="18" t="s">
        <v>1408</v>
      </c>
      <c r="E167" s="18" t="s">
        <v>319</v>
      </c>
      <c r="F167" s="18" t="s">
        <v>1409</v>
      </c>
      <c r="G167" s="18" t="s">
        <v>1410</v>
      </c>
      <c r="I167" s="18" t="s">
        <v>1411</v>
      </c>
      <c r="J167" s="18" t="s">
        <v>1412</v>
      </c>
      <c r="K167" s="18" t="s">
        <v>1413</v>
      </c>
    </row>
    <row r="168" spans="1:11" x14ac:dyDescent="0.2">
      <c r="A168" s="18" t="s">
        <v>24</v>
      </c>
      <c r="C168" s="18" t="s">
        <v>1414</v>
      </c>
      <c r="D168" s="18" t="s">
        <v>1415</v>
      </c>
      <c r="H168" s="18" t="s">
        <v>1416</v>
      </c>
      <c r="I168" s="18" t="s">
        <v>1417</v>
      </c>
      <c r="K168" s="18" t="s">
        <v>1418</v>
      </c>
    </row>
    <row r="169" spans="1:11" x14ac:dyDescent="0.2">
      <c r="A169" s="18" t="s">
        <v>24</v>
      </c>
      <c r="C169" s="18" t="s">
        <v>201</v>
      </c>
      <c r="D169" s="18" t="s">
        <v>202</v>
      </c>
      <c r="H169" s="18" t="s">
        <v>1065</v>
      </c>
      <c r="I169" s="18" t="s">
        <v>203</v>
      </c>
      <c r="K169" s="18" t="s">
        <v>204</v>
      </c>
    </row>
    <row r="170" spans="1:11" x14ac:dyDescent="0.2">
      <c r="A170" s="18" t="s">
        <v>24</v>
      </c>
      <c r="C170" s="18" t="s">
        <v>201</v>
      </c>
      <c r="D170" s="18" t="s">
        <v>202</v>
      </c>
    </row>
    <row r="171" spans="1:11" x14ac:dyDescent="0.2">
      <c r="A171" s="18" t="s">
        <v>24</v>
      </c>
    </row>
    <row r="172" spans="1:11" x14ac:dyDescent="0.2">
      <c r="A172" s="18" t="s">
        <v>24</v>
      </c>
      <c r="C172" s="18" t="s">
        <v>1419</v>
      </c>
      <c r="D172" s="18" t="s">
        <v>1420</v>
      </c>
      <c r="E172" s="18" t="s">
        <v>320</v>
      </c>
      <c r="F172" s="18" t="s">
        <v>1421</v>
      </c>
      <c r="G172" s="18" t="s">
        <v>1422</v>
      </c>
      <c r="I172" s="18" t="s">
        <v>1423</v>
      </c>
      <c r="J172" s="18" t="s">
        <v>1424</v>
      </c>
      <c r="K172" s="18" t="s">
        <v>1425</v>
      </c>
    </row>
    <row r="173" spans="1:11" x14ac:dyDescent="0.2">
      <c r="A173" s="18" t="s">
        <v>24</v>
      </c>
      <c r="C173" s="18" t="s">
        <v>1426</v>
      </c>
      <c r="D173" s="18" t="s">
        <v>1427</v>
      </c>
      <c r="H173" s="18" t="s">
        <v>1428</v>
      </c>
      <c r="I173" s="18" t="s">
        <v>1429</v>
      </c>
      <c r="K173" s="18" t="s">
        <v>1430</v>
      </c>
    </row>
    <row r="174" spans="1:11" x14ac:dyDescent="0.2">
      <c r="A174" s="18" t="s">
        <v>24</v>
      </c>
      <c r="C174" s="18" t="s">
        <v>1431</v>
      </c>
      <c r="D174" s="18" t="s">
        <v>1432</v>
      </c>
      <c r="H174" s="18" t="s">
        <v>1065</v>
      </c>
      <c r="I174" s="18" t="s">
        <v>1433</v>
      </c>
      <c r="K174" s="18" t="s">
        <v>1434</v>
      </c>
    </row>
    <row r="175" spans="1:11" x14ac:dyDescent="0.2">
      <c r="A175" s="18" t="s">
        <v>24</v>
      </c>
      <c r="C175" s="18" t="s">
        <v>1431</v>
      </c>
      <c r="D175" s="18" t="s">
        <v>1432</v>
      </c>
    </row>
    <row r="176" spans="1:11" x14ac:dyDescent="0.2">
      <c r="A176" s="18" t="s">
        <v>24</v>
      </c>
    </row>
    <row r="177" spans="1:11" x14ac:dyDescent="0.2">
      <c r="A177" s="18" t="s">
        <v>24</v>
      </c>
      <c r="C177" s="18" t="s">
        <v>1435</v>
      </c>
      <c r="D177" s="18" t="s">
        <v>1436</v>
      </c>
      <c r="E177" s="18" t="s">
        <v>321</v>
      </c>
      <c r="F177" s="18" t="s">
        <v>1437</v>
      </c>
      <c r="G177" s="18" t="s">
        <v>1438</v>
      </c>
      <c r="I177" s="18" t="s">
        <v>1439</v>
      </c>
      <c r="J177" s="18" t="s">
        <v>1440</v>
      </c>
      <c r="K177" s="18" t="s">
        <v>1441</v>
      </c>
    </row>
    <row r="178" spans="1:11" x14ac:dyDescent="0.2">
      <c r="A178" s="18" t="s">
        <v>24</v>
      </c>
      <c r="C178" s="18" t="s">
        <v>205</v>
      </c>
      <c r="D178" s="18" t="s">
        <v>206</v>
      </c>
      <c r="H178" s="18" t="s">
        <v>1442</v>
      </c>
      <c r="I178" s="18" t="s">
        <v>207</v>
      </c>
      <c r="K178" s="18" t="s">
        <v>208</v>
      </c>
    </row>
    <row r="179" spans="1:11" x14ac:dyDescent="0.2">
      <c r="A179" s="18" t="s">
        <v>24</v>
      </c>
      <c r="C179" s="18" t="s">
        <v>42</v>
      </c>
      <c r="D179" s="18" t="s">
        <v>43</v>
      </c>
      <c r="H179" s="18" t="s">
        <v>1065</v>
      </c>
      <c r="I179" s="18" t="s">
        <v>87</v>
      </c>
      <c r="K179" s="18" t="s">
        <v>59</v>
      </c>
    </row>
    <row r="180" spans="1:11" x14ac:dyDescent="0.2">
      <c r="A180" s="18" t="s">
        <v>24</v>
      </c>
      <c r="C180" s="18" t="s">
        <v>42</v>
      </c>
      <c r="D180" s="18" t="s">
        <v>43</v>
      </c>
    </row>
    <row r="181" spans="1:11" x14ac:dyDescent="0.2">
      <c r="A181" s="18" t="s">
        <v>24</v>
      </c>
    </row>
    <row r="182" spans="1:11" x14ac:dyDescent="0.2">
      <c r="A182" s="18" t="s">
        <v>24</v>
      </c>
      <c r="C182" s="18" t="s">
        <v>209</v>
      </c>
      <c r="D182" s="18" t="s">
        <v>210</v>
      </c>
      <c r="E182" s="18" t="s">
        <v>326</v>
      </c>
      <c r="F182" s="18" t="s">
        <v>211</v>
      </c>
      <c r="G182" s="18" t="s">
        <v>212</v>
      </c>
      <c r="I182" s="18" t="s">
        <v>213</v>
      </c>
      <c r="J182" s="18" t="s">
        <v>214</v>
      </c>
      <c r="K182" s="18" t="s">
        <v>1443</v>
      </c>
    </row>
    <row r="183" spans="1:11" x14ac:dyDescent="0.2">
      <c r="A183" s="18" t="s">
        <v>24</v>
      </c>
      <c r="C183" s="18" t="s">
        <v>152</v>
      </c>
      <c r="D183" s="18" t="s">
        <v>153</v>
      </c>
      <c r="H183" s="18" t="s">
        <v>215</v>
      </c>
      <c r="I183" s="18" t="s">
        <v>154</v>
      </c>
      <c r="K183" s="18" t="s">
        <v>155</v>
      </c>
    </row>
    <row r="184" spans="1:11" x14ac:dyDescent="0.2">
      <c r="A184" s="18" t="s">
        <v>24</v>
      </c>
      <c r="C184" s="18" t="s">
        <v>156</v>
      </c>
      <c r="D184" s="18" t="s">
        <v>157</v>
      </c>
      <c r="H184" s="18" t="s">
        <v>1065</v>
      </c>
      <c r="I184" s="18" t="s">
        <v>158</v>
      </c>
      <c r="K184" s="18" t="s">
        <v>159</v>
      </c>
    </row>
    <row r="185" spans="1:11" x14ac:dyDescent="0.2">
      <c r="A185" s="18" t="s">
        <v>24</v>
      </c>
      <c r="C185" s="18" t="s">
        <v>156</v>
      </c>
      <c r="D185" s="18" t="s">
        <v>157</v>
      </c>
    </row>
    <row r="186" spans="1:11" x14ac:dyDescent="0.2">
      <c r="A186" s="18" t="s">
        <v>24</v>
      </c>
    </row>
    <row r="187" spans="1:11" x14ac:dyDescent="0.2">
      <c r="A187" s="18" t="s">
        <v>24</v>
      </c>
      <c r="C187" s="18" t="s">
        <v>1444</v>
      </c>
      <c r="D187" s="18" t="s">
        <v>1445</v>
      </c>
      <c r="E187" s="18" t="s">
        <v>331</v>
      </c>
      <c r="F187" s="18" t="s">
        <v>1446</v>
      </c>
      <c r="G187" s="18" t="s">
        <v>1447</v>
      </c>
      <c r="I187" s="18" t="s">
        <v>1448</v>
      </c>
      <c r="J187" s="18" t="s">
        <v>1449</v>
      </c>
      <c r="K187" s="18" t="s">
        <v>1450</v>
      </c>
    </row>
    <row r="188" spans="1:11" x14ac:dyDescent="0.2">
      <c r="A188" s="18" t="s">
        <v>24</v>
      </c>
      <c r="C188" s="18" t="s">
        <v>1451</v>
      </c>
      <c r="D188" s="18" t="s">
        <v>1452</v>
      </c>
      <c r="H188" s="18" t="s">
        <v>1453</v>
      </c>
      <c r="I188" s="18" t="s">
        <v>1454</v>
      </c>
      <c r="K188" s="18" t="s">
        <v>1455</v>
      </c>
    </row>
    <row r="189" spans="1:11" x14ac:dyDescent="0.2">
      <c r="A189" s="18" t="s">
        <v>24</v>
      </c>
      <c r="C189" s="18" t="s">
        <v>1456</v>
      </c>
      <c r="D189" s="18" t="s">
        <v>1457</v>
      </c>
      <c r="H189" s="18" t="s">
        <v>1065</v>
      </c>
      <c r="I189" s="18" t="s">
        <v>1458</v>
      </c>
      <c r="K189" s="18" t="s">
        <v>1459</v>
      </c>
    </row>
    <row r="190" spans="1:11" x14ac:dyDescent="0.2">
      <c r="A190" s="18" t="s">
        <v>24</v>
      </c>
      <c r="C190" s="18" t="s">
        <v>1456</v>
      </c>
      <c r="D190" s="18" t="s">
        <v>1457</v>
      </c>
    </row>
    <row r="191" spans="1:11" x14ac:dyDescent="0.2">
      <c r="A191" s="18" t="s">
        <v>24</v>
      </c>
    </row>
    <row r="192" spans="1:11" x14ac:dyDescent="0.2">
      <c r="A192" s="18" t="s">
        <v>24</v>
      </c>
      <c r="C192" s="18" t="s">
        <v>1460</v>
      </c>
      <c r="D192" s="18" t="s">
        <v>1461</v>
      </c>
      <c r="E192" s="18" t="s">
        <v>332</v>
      </c>
      <c r="F192" s="18" t="s">
        <v>1462</v>
      </c>
      <c r="G192" s="18" t="s">
        <v>1463</v>
      </c>
      <c r="I192" s="18" t="s">
        <v>1464</v>
      </c>
      <c r="J192" s="18" t="s">
        <v>1465</v>
      </c>
      <c r="K192" s="18" t="s">
        <v>1466</v>
      </c>
    </row>
    <row r="193" spans="1:11" x14ac:dyDescent="0.2">
      <c r="A193" s="18" t="s">
        <v>24</v>
      </c>
      <c r="C193" s="18" t="s">
        <v>120</v>
      </c>
      <c r="D193" s="18" t="s">
        <v>121</v>
      </c>
      <c r="H193" s="18" t="s">
        <v>1467</v>
      </c>
      <c r="I193" s="18" t="s">
        <v>122</v>
      </c>
      <c r="K193" s="18" t="s">
        <v>123</v>
      </c>
    </row>
    <row r="194" spans="1:11" x14ac:dyDescent="0.2">
      <c r="A194" s="18" t="s">
        <v>24</v>
      </c>
      <c r="C194" s="18" t="s">
        <v>1468</v>
      </c>
      <c r="D194" s="18" t="s">
        <v>1469</v>
      </c>
      <c r="H194" s="18" t="s">
        <v>1065</v>
      </c>
      <c r="I194" s="18" t="s">
        <v>1470</v>
      </c>
      <c r="K194" s="18" t="s">
        <v>1471</v>
      </c>
    </row>
    <row r="195" spans="1:11" x14ac:dyDescent="0.2">
      <c r="A195" s="18" t="s">
        <v>24</v>
      </c>
      <c r="C195" s="18" t="s">
        <v>1468</v>
      </c>
      <c r="D195" s="18" t="s">
        <v>1469</v>
      </c>
    </row>
    <row r="196" spans="1:11" x14ac:dyDescent="0.2">
      <c r="A196" s="18" t="s">
        <v>24</v>
      </c>
    </row>
    <row r="197" spans="1:11" x14ac:dyDescent="0.2">
      <c r="A197" s="18" t="s">
        <v>24</v>
      </c>
      <c r="C197" s="18" t="s">
        <v>1472</v>
      </c>
      <c r="D197" s="18" t="s">
        <v>1473</v>
      </c>
      <c r="E197" s="18" t="s">
        <v>337</v>
      </c>
      <c r="F197" s="18" t="s">
        <v>1474</v>
      </c>
      <c r="G197" s="18" t="s">
        <v>1475</v>
      </c>
      <c r="I197" s="18" t="s">
        <v>1476</v>
      </c>
      <c r="J197" s="18" t="s">
        <v>1477</v>
      </c>
      <c r="K197" s="18" t="s">
        <v>1478</v>
      </c>
    </row>
    <row r="198" spans="1:11" x14ac:dyDescent="0.2">
      <c r="A198" s="18" t="s">
        <v>24</v>
      </c>
      <c r="C198" s="18" t="s">
        <v>322</v>
      </c>
      <c r="D198" s="18" t="s">
        <v>323</v>
      </c>
      <c r="H198" s="18" t="s">
        <v>1479</v>
      </c>
      <c r="I198" s="18" t="s">
        <v>324</v>
      </c>
      <c r="K198" s="18" t="s">
        <v>325</v>
      </c>
    </row>
    <row r="199" spans="1:11" x14ac:dyDescent="0.2">
      <c r="A199" s="18" t="s">
        <v>24</v>
      </c>
      <c r="C199" s="18" t="s">
        <v>1480</v>
      </c>
      <c r="D199" s="18" t="s">
        <v>1481</v>
      </c>
      <c r="H199" s="18" t="s">
        <v>1065</v>
      </c>
      <c r="I199" s="18" t="s">
        <v>1482</v>
      </c>
      <c r="K199" s="18" t="s">
        <v>1483</v>
      </c>
    </row>
    <row r="200" spans="1:11" x14ac:dyDescent="0.2">
      <c r="A200" s="18" t="s">
        <v>24</v>
      </c>
      <c r="C200" s="18" t="s">
        <v>1480</v>
      </c>
      <c r="D200" s="18" t="s">
        <v>1481</v>
      </c>
    </row>
    <row r="201" spans="1:11" x14ac:dyDescent="0.2">
      <c r="A201" s="18" t="s">
        <v>24</v>
      </c>
    </row>
    <row r="202" spans="1:11" x14ac:dyDescent="0.2">
      <c r="A202" s="18" t="s">
        <v>24</v>
      </c>
      <c r="C202" s="18" t="s">
        <v>1484</v>
      </c>
      <c r="D202" s="18" t="s">
        <v>1485</v>
      </c>
      <c r="E202" s="18" t="s">
        <v>342</v>
      </c>
      <c r="F202" s="18" t="s">
        <v>1486</v>
      </c>
      <c r="G202" s="18" t="s">
        <v>1487</v>
      </c>
      <c r="I202" s="18" t="s">
        <v>1488</v>
      </c>
      <c r="J202" s="18" t="s">
        <v>1489</v>
      </c>
      <c r="K202" s="18" t="s">
        <v>1490</v>
      </c>
    </row>
    <row r="203" spans="1:11" x14ac:dyDescent="0.2">
      <c r="A203" s="18" t="s">
        <v>24</v>
      </c>
      <c r="C203" s="18" t="s">
        <v>216</v>
      </c>
      <c r="D203" s="18" t="s">
        <v>217</v>
      </c>
      <c r="H203" s="18" t="s">
        <v>1491</v>
      </c>
      <c r="I203" s="18" t="s">
        <v>218</v>
      </c>
      <c r="K203" s="18" t="s">
        <v>219</v>
      </c>
    </row>
    <row r="204" spans="1:11" x14ac:dyDescent="0.2">
      <c r="A204" s="18" t="s">
        <v>24</v>
      </c>
      <c r="C204" s="18" t="s">
        <v>327</v>
      </c>
      <c r="D204" s="18" t="s">
        <v>328</v>
      </c>
      <c r="H204" s="18" t="s">
        <v>1065</v>
      </c>
      <c r="I204" s="18" t="s">
        <v>329</v>
      </c>
      <c r="K204" s="18" t="s">
        <v>330</v>
      </c>
    </row>
    <row r="205" spans="1:11" x14ac:dyDescent="0.2">
      <c r="A205" s="18" t="s">
        <v>24</v>
      </c>
      <c r="C205" s="18" t="s">
        <v>327</v>
      </c>
      <c r="D205" s="18" t="s">
        <v>328</v>
      </c>
    </row>
    <row r="206" spans="1:11" x14ac:dyDescent="0.2">
      <c r="A206" s="18" t="s">
        <v>24</v>
      </c>
    </row>
    <row r="207" spans="1:11" x14ac:dyDescent="0.2">
      <c r="A207" s="18" t="s">
        <v>24</v>
      </c>
      <c r="C207" s="18" t="s">
        <v>1492</v>
      </c>
      <c r="D207" s="18" t="s">
        <v>1493</v>
      </c>
      <c r="E207" s="18" t="s">
        <v>347</v>
      </c>
      <c r="F207" s="18" t="s">
        <v>1494</v>
      </c>
      <c r="G207" s="18" t="s">
        <v>1495</v>
      </c>
      <c r="I207" s="18" t="s">
        <v>1496</v>
      </c>
      <c r="J207" s="18" t="s">
        <v>1497</v>
      </c>
      <c r="K207" s="18" t="s">
        <v>1498</v>
      </c>
    </row>
    <row r="208" spans="1:11" x14ac:dyDescent="0.2">
      <c r="A208" s="18" t="s">
        <v>24</v>
      </c>
      <c r="C208" s="18" t="s">
        <v>1499</v>
      </c>
      <c r="D208" s="18" t="s">
        <v>1500</v>
      </c>
      <c r="H208" s="18" t="s">
        <v>1501</v>
      </c>
      <c r="I208" s="18" t="s">
        <v>1502</v>
      </c>
      <c r="K208" s="18" t="s">
        <v>1503</v>
      </c>
    </row>
    <row r="209" spans="1:11" x14ac:dyDescent="0.2">
      <c r="A209" s="18" t="s">
        <v>24</v>
      </c>
      <c r="C209" s="18" t="s">
        <v>88</v>
      </c>
      <c r="D209" s="18" t="s">
        <v>89</v>
      </c>
      <c r="H209" s="18" t="s">
        <v>1065</v>
      </c>
      <c r="I209" s="18" t="s">
        <v>90</v>
      </c>
      <c r="K209" s="18" t="s">
        <v>91</v>
      </c>
    </row>
    <row r="210" spans="1:11" x14ac:dyDescent="0.2">
      <c r="A210" s="18" t="s">
        <v>24</v>
      </c>
      <c r="C210" s="18" t="s">
        <v>88</v>
      </c>
      <c r="D210" s="18" t="s">
        <v>89</v>
      </c>
    </row>
    <row r="211" spans="1:11" x14ac:dyDescent="0.2">
      <c r="A211" s="18" t="s">
        <v>24</v>
      </c>
    </row>
    <row r="212" spans="1:11" x14ac:dyDescent="0.2">
      <c r="A212" s="18" t="s">
        <v>24</v>
      </c>
      <c r="C212" s="18" t="s">
        <v>1504</v>
      </c>
      <c r="D212" s="18" t="s">
        <v>1505</v>
      </c>
      <c r="E212" s="18" t="s">
        <v>352</v>
      </c>
      <c r="F212" s="18" t="s">
        <v>1506</v>
      </c>
      <c r="G212" s="18" t="s">
        <v>1507</v>
      </c>
      <c r="I212" s="18" t="s">
        <v>1508</v>
      </c>
      <c r="J212" s="18" t="s">
        <v>1509</v>
      </c>
      <c r="K212" s="18" t="s">
        <v>1510</v>
      </c>
    </row>
    <row r="213" spans="1:11" x14ac:dyDescent="0.2">
      <c r="A213" s="18" t="s">
        <v>24</v>
      </c>
      <c r="C213" s="18" t="s">
        <v>1511</v>
      </c>
      <c r="D213" s="18" t="s">
        <v>1512</v>
      </c>
      <c r="H213" s="18" t="s">
        <v>1513</v>
      </c>
      <c r="I213" s="18" t="s">
        <v>1514</v>
      </c>
      <c r="K213" s="18" t="s">
        <v>1515</v>
      </c>
    </row>
    <row r="214" spans="1:11" x14ac:dyDescent="0.2">
      <c r="A214" s="18" t="s">
        <v>24</v>
      </c>
      <c r="C214" s="18" t="s">
        <v>333</v>
      </c>
      <c r="D214" s="18" t="s">
        <v>334</v>
      </c>
      <c r="H214" s="18" t="s">
        <v>1065</v>
      </c>
      <c r="I214" s="18" t="s">
        <v>335</v>
      </c>
      <c r="K214" s="18" t="s">
        <v>336</v>
      </c>
    </row>
    <row r="215" spans="1:11" x14ac:dyDescent="0.2">
      <c r="A215" s="18" t="s">
        <v>24</v>
      </c>
      <c r="C215" s="18" t="s">
        <v>333</v>
      </c>
      <c r="D215" s="18" t="s">
        <v>334</v>
      </c>
    </row>
    <row r="216" spans="1:11" x14ac:dyDescent="0.2">
      <c r="A216" s="18" t="s">
        <v>24</v>
      </c>
    </row>
    <row r="217" spans="1:11" x14ac:dyDescent="0.2">
      <c r="A217" s="18" t="s">
        <v>24</v>
      </c>
      <c r="C217" s="18" t="s">
        <v>1516</v>
      </c>
      <c r="D217" s="18" t="s">
        <v>1517</v>
      </c>
      <c r="E217" s="18" t="s">
        <v>353</v>
      </c>
      <c r="F217" s="18" t="s">
        <v>1518</v>
      </c>
      <c r="G217" s="18" t="s">
        <v>1519</v>
      </c>
      <c r="I217" s="18" t="s">
        <v>1520</v>
      </c>
      <c r="J217" s="18" t="s">
        <v>1521</v>
      </c>
      <c r="K217" s="18" t="s">
        <v>1522</v>
      </c>
    </row>
    <row r="218" spans="1:11" x14ac:dyDescent="0.2">
      <c r="A218" s="18" t="s">
        <v>24</v>
      </c>
      <c r="C218" s="18" t="s">
        <v>1523</v>
      </c>
      <c r="D218" s="18" t="s">
        <v>1524</v>
      </c>
      <c r="H218" s="18" t="s">
        <v>1525</v>
      </c>
      <c r="I218" s="18" t="s">
        <v>1526</v>
      </c>
      <c r="K218" s="18" t="s">
        <v>1527</v>
      </c>
    </row>
    <row r="219" spans="1:11" x14ac:dyDescent="0.2">
      <c r="A219" s="18" t="s">
        <v>24</v>
      </c>
      <c r="C219" s="18" t="s">
        <v>338</v>
      </c>
      <c r="D219" s="18" t="s">
        <v>339</v>
      </c>
      <c r="H219" s="18" t="s">
        <v>1065</v>
      </c>
      <c r="I219" s="18" t="s">
        <v>340</v>
      </c>
      <c r="K219" s="18" t="s">
        <v>341</v>
      </c>
    </row>
    <row r="220" spans="1:11" x14ac:dyDescent="0.2">
      <c r="A220" s="18" t="s">
        <v>24</v>
      </c>
      <c r="C220" s="18" t="s">
        <v>338</v>
      </c>
      <c r="D220" s="18" t="s">
        <v>339</v>
      </c>
    </row>
    <row r="221" spans="1:11" x14ac:dyDescent="0.2">
      <c r="A221" s="18" t="s">
        <v>24</v>
      </c>
    </row>
    <row r="222" spans="1:11" x14ac:dyDescent="0.2">
      <c r="A222" s="18" t="s">
        <v>24</v>
      </c>
      <c r="C222" s="18" t="s">
        <v>1528</v>
      </c>
      <c r="D222" s="18" t="s">
        <v>1529</v>
      </c>
      <c r="E222" s="18" t="s">
        <v>354</v>
      </c>
      <c r="F222" s="18" t="s">
        <v>1530</v>
      </c>
      <c r="G222" s="18" t="s">
        <v>1531</v>
      </c>
      <c r="I222" s="18" t="s">
        <v>1532</v>
      </c>
      <c r="J222" s="18" t="s">
        <v>1533</v>
      </c>
      <c r="K222" s="18" t="s">
        <v>1534</v>
      </c>
    </row>
    <row r="223" spans="1:11" x14ac:dyDescent="0.2">
      <c r="A223" s="18" t="s">
        <v>24</v>
      </c>
      <c r="C223" s="18" t="s">
        <v>1535</v>
      </c>
      <c r="D223" s="18" t="s">
        <v>1536</v>
      </c>
      <c r="H223" s="18" t="s">
        <v>1537</v>
      </c>
      <c r="I223" s="18" t="s">
        <v>1538</v>
      </c>
      <c r="K223" s="18" t="s">
        <v>1539</v>
      </c>
    </row>
    <row r="224" spans="1:11" x14ac:dyDescent="0.2">
      <c r="A224" s="18" t="s">
        <v>24</v>
      </c>
      <c r="C224" s="18" t="s">
        <v>343</v>
      </c>
      <c r="D224" s="18" t="s">
        <v>344</v>
      </c>
      <c r="H224" s="18" t="s">
        <v>1065</v>
      </c>
      <c r="I224" s="18" t="s">
        <v>345</v>
      </c>
      <c r="K224" s="18" t="s">
        <v>346</v>
      </c>
    </row>
    <row r="225" spans="1:11" x14ac:dyDescent="0.2">
      <c r="A225" s="18" t="s">
        <v>24</v>
      </c>
      <c r="C225" s="18" t="s">
        <v>343</v>
      </c>
      <c r="D225" s="18" t="s">
        <v>344</v>
      </c>
    </row>
    <row r="226" spans="1:11" x14ac:dyDescent="0.2">
      <c r="A226" s="18" t="s">
        <v>24</v>
      </c>
    </row>
    <row r="227" spans="1:11" x14ac:dyDescent="0.2">
      <c r="A227" s="18" t="s">
        <v>24</v>
      </c>
      <c r="C227" s="18" t="s">
        <v>1540</v>
      </c>
      <c r="D227" s="18" t="s">
        <v>1541</v>
      </c>
      <c r="E227" s="18" t="s">
        <v>355</v>
      </c>
      <c r="F227" s="18" t="s">
        <v>1542</v>
      </c>
      <c r="G227" s="18" t="s">
        <v>1543</v>
      </c>
      <c r="I227" s="18" t="s">
        <v>1544</v>
      </c>
      <c r="J227" s="18" t="s">
        <v>1545</v>
      </c>
      <c r="K227" s="18" t="s">
        <v>1546</v>
      </c>
    </row>
    <row r="228" spans="1:11" x14ac:dyDescent="0.2">
      <c r="A228" s="18" t="s">
        <v>24</v>
      </c>
      <c r="C228" s="18" t="s">
        <v>1547</v>
      </c>
      <c r="D228" s="18" t="s">
        <v>1548</v>
      </c>
      <c r="H228" s="18" t="s">
        <v>1549</v>
      </c>
      <c r="I228" s="18" t="s">
        <v>1550</v>
      </c>
      <c r="K228" s="18" t="s">
        <v>1551</v>
      </c>
    </row>
    <row r="229" spans="1:11" x14ac:dyDescent="0.2">
      <c r="A229" s="18" t="s">
        <v>24</v>
      </c>
      <c r="C229" s="18" t="s">
        <v>348</v>
      </c>
      <c r="D229" s="18" t="s">
        <v>349</v>
      </c>
      <c r="H229" s="18" t="s">
        <v>1065</v>
      </c>
      <c r="I229" s="18" t="s">
        <v>350</v>
      </c>
      <c r="K229" s="18" t="s">
        <v>351</v>
      </c>
    </row>
    <row r="230" spans="1:11" x14ac:dyDescent="0.2">
      <c r="A230" s="18" t="s">
        <v>24</v>
      </c>
      <c r="C230" s="18" t="s">
        <v>348</v>
      </c>
      <c r="D230" s="18" t="s">
        <v>349</v>
      </c>
    </row>
    <row r="231" spans="1:11" x14ac:dyDescent="0.2">
      <c r="A231" s="18" t="s">
        <v>24</v>
      </c>
    </row>
    <row r="232" spans="1:11" x14ac:dyDescent="0.2">
      <c r="A232" s="18" t="s">
        <v>24</v>
      </c>
      <c r="C232" s="18" t="s">
        <v>1552</v>
      </c>
      <c r="D232" s="18" t="s">
        <v>1553</v>
      </c>
      <c r="E232" s="18" t="s">
        <v>362</v>
      </c>
      <c r="F232" s="18" t="s">
        <v>1554</v>
      </c>
      <c r="G232" s="18" t="s">
        <v>1555</v>
      </c>
      <c r="I232" s="18" t="s">
        <v>1556</v>
      </c>
      <c r="J232" s="18" t="s">
        <v>1557</v>
      </c>
      <c r="K232" s="18" t="s">
        <v>1558</v>
      </c>
    </row>
    <row r="233" spans="1:11" x14ac:dyDescent="0.2">
      <c r="A233" s="18" t="s">
        <v>24</v>
      </c>
      <c r="C233" s="18" t="s">
        <v>1559</v>
      </c>
      <c r="D233" s="18" t="s">
        <v>1560</v>
      </c>
      <c r="H233" s="18" t="s">
        <v>1561</v>
      </c>
      <c r="I233" s="18" t="s">
        <v>1562</v>
      </c>
      <c r="K233" s="18" t="s">
        <v>1563</v>
      </c>
    </row>
    <row r="234" spans="1:11" x14ac:dyDescent="0.2">
      <c r="A234" s="18" t="s">
        <v>24</v>
      </c>
      <c r="C234" s="18" t="s">
        <v>92</v>
      </c>
      <c r="D234" s="18" t="s">
        <v>93</v>
      </c>
      <c r="H234" s="18" t="s">
        <v>1065</v>
      </c>
      <c r="I234" s="18" t="s">
        <v>94</v>
      </c>
      <c r="K234" s="18" t="s">
        <v>95</v>
      </c>
    </row>
    <row r="235" spans="1:11" x14ac:dyDescent="0.2">
      <c r="A235" s="18" t="s">
        <v>24</v>
      </c>
      <c r="C235" s="18" t="s">
        <v>92</v>
      </c>
      <c r="D235" s="18" t="s">
        <v>93</v>
      </c>
    </row>
    <row r="236" spans="1:11" x14ac:dyDescent="0.2">
      <c r="A236" s="18" t="s">
        <v>24</v>
      </c>
    </row>
    <row r="237" spans="1:11" x14ac:dyDescent="0.2">
      <c r="A237" s="18" t="s">
        <v>24</v>
      </c>
      <c r="C237" s="18" t="s">
        <v>1564</v>
      </c>
      <c r="D237" s="18" t="s">
        <v>1565</v>
      </c>
      <c r="E237" s="18" t="s">
        <v>375</v>
      </c>
      <c r="F237" s="18" t="s">
        <v>1566</v>
      </c>
      <c r="G237" s="18" t="s">
        <v>1567</v>
      </c>
      <c r="I237" s="18" t="s">
        <v>1568</v>
      </c>
      <c r="J237" s="18" t="s">
        <v>1569</v>
      </c>
      <c r="K237" s="18" t="s">
        <v>1570</v>
      </c>
    </row>
    <row r="238" spans="1:11" x14ac:dyDescent="0.2">
      <c r="A238" s="18" t="s">
        <v>24</v>
      </c>
      <c r="C238" s="18" t="s">
        <v>1571</v>
      </c>
      <c r="D238" s="18" t="s">
        <v>1572</v>
      </c>
      <c r="H238" s="18" t="s">
        <v>1573</v>
      </c>
      <c r="I238" s="18" t="s">
        <v>1574</v>
      </c>
      <c r="K238" s="18" t="s">
        <v>1575</v>
      </c>
    </row>
    <row r="239" spans="1:11" x14ac:dyDescent="0.2">
      <c r="A239" s="18" t="s">
        <v>24</v>
      </c>
      <c r="C239" s="18" t="s">
        <v>160</v>
      </c>
      <c r="D239" s="18" t="s">
        <v>161</v>
      </c>
      <c r="H239" s="18" t="s">
        <v>1065</v>
      </c>
      <c r="I239" s="18" t="s">
        <v>162</v>
      </c>
      <c r="K239" s="18" t="s">
        <v>163</v>
      </c>
    </row>
    <row r="240" spans="1:11" x14ac:dyDescent="0.2">
      <c r="A240" s="18" t="s">
        <v>24</v>
      </c>
      <c r="C240" s="18" t="s">
        <v>160</v>
      </c>
      <c r="D240" s="18" t="s">
        <v>161</v>
      </c>
    </row>
    <row r="241" spans="1:11" x14ac:dyDescent="0.2">
      <c r="A241" s="18" t="s">
        <v>24</v>
      </c>
    </row>
    <row r="242" spans="1:11" x14ac:dyDescent="0.2">
      <c r="A242" s="18" t="s">
        <v>24</v>
      </c>
      <c r="C242" s="18" t="s">
        <v>1576</v>
      </c>
      <c r="D242" s="18" t="s">
        <v>1577</v>
      </c>
      <c r="E242" s="18" t="s">
        <v>388</v>
      </c>
      <c r="F242" s="18" t="s">
        <v>1578</v>
      </c>
      <c r="G242" s="18" t="s">
        <v>1579</v>
      </c>
      <c r="I242" s="18" t="s">
        <v>1580</v>
      </c>
      <c r="J242" s="18" t="s">
        <v>1581</v>
      </c>
      <c r="K242" s="18" t="s">
        <v>1582</v>
      </c>
    </row>
    <row r="243" spans="1:11" x14ac:dyDescent="0.2">
      <c r="A243" s="18" t="s">
        <v>24</v>
      </c>
      <c r="C243" s="18" t="s">
        <v>1583</v>
      </c>
      <c r="D243" s="18" t="s">
        <v>1584</v>
      </c>
      <c r="H243" s="18" t="s">
        <v>1585</v>
      </c>
      <c r="I243" s="18" t="s">
        <v>1586</v>
      </c>
      <c r="K243" s="18" t="s">
        <v>1587</v>
      </c>
    </row>
    <row r="244" spans="1:11" x14ac:dyDescent="0.2">
      <c r="A244" s="18" t="s">
        <v>24</v>
      </c>
      <c r="C244" s="18" t="s">
        <v>1588</v>
      </c>
      <c r="D244" s="18" t="s">
        <v>1589</v>
      </c>
      <c r="H244" s="18" t="s">
        <v>1065</v>
      </c>
      <c r="I244" s="18" t="s">
        <v>1590</v>
      </c>
      <c r="K244" s="18" t="s">
        <v>1591</v>
      </c>
    </row>
    <row r="245" spans="1:11" x14ac:dyDescent="0.2">
      <c r="A245" s="18" t="s">
        <v>24</v>
      </c>
      <c r="C245" s="18" t="s">
        <v>1588</v>
      </c>
      <c r="D245" s="18" t="s">
        <v>1589</v>
      </c>
    </row>
    <row r="246" spans="1:11" x14ac:dyDescent="0.2">
      <c r="A246" s="18" t="s">
        <v>24</v>
      </c>
    </row>
    <row r="247" spans="1:11" x14ac:dyDescent="0.2">
      <c r="A247" s="18" t="s">
        <v>24</v>
      </c>
      <c r="C247" s="18" t="s">
        <v>1592</v>
      </c>
      <c r="D247" s="18" t="s">
        <v>1593</v>
      </c>
      <c r="E247" s="18" t="s">
        <v>401</v>
      </c>
      <c r="F247" s="18" t="s">
        <v>1594</v>
      </c>
      <c r="G247" s="18" t="s">
        <v>1595</v>
      </c>
      <c r="I247" s="18" t="s">
        <v>1596</v>
      </c>
      <c r="J247" s="18" t="s">
        <v>1597</v>
      </c>
      <c r="K247" s="18" t="s">
        <v>1598</v>
      </c>
    </row>
    <row r="248" spans="1:11" x14ac:dyDescent="0.2">
      <c r="A248" s="18" t="s">
        <v>24</v>
      </c>
      <c r="C248" s="18" t="s">
        <v>1599</v>
      </c>
      <c r="D248" s="18" t="s">
        <v>1600</v>
      </c>
      <c r="H248" s="18" t="s">
        <v>1601</v>
      </c>
      <c r="I248" s="18" t="s">
        <v>1602</v>
      </c>
      <c r="K248" s="18" t="s">
        <v>1603</v>
      </c>
    </row>
    <row r="249" spans="1:11" x14ac:dyDescent="0.2">
      <c r="A249" s="18" t="s">
        <v>24</v>
      </c>
      <c r="C249" s="18" t="s">
        <v>1604</v>
      </c>
      <c r="D249" s="18" t="s">
        <v>1605</v>
      </c>
      <c r="H249" s="18" t="s">
        <v>1065</v>
      </c>
      <c r="I249" s="18" t="s">
        <v>1606</v>
      </c>
      <c r="K249" s="18" t="s">
        <v>1607</v>
      </c>
    </row>
    <row r="250" spans="1:11" x14ac:dyDescent="0.2">
      <c r="A250" s="18" t="s">
        <v>24</v>
      </c>
      <c r="C250" s="18" t="s">
        <v>1604</v>
      </c>
      <c r="D250" s="18" t="s">
        <v>1605</v>
      </c>
    </row>
    <row r="251" spans="1:11" x14ac:dyDescent="0.2">
      <c r="A251" s="18" t="s">
        <v>24</v>
      </c>
    </row>
    <row r="252" spans="1:11" x14ac:dyDescent="0.2">
      <c r="A252" s="18" t="s">
        <v>24</v>
      </c>
      <c r="C252" s="18" t="s">
        <v>1608</v>
      </c>
      <c r="D252" s="18" t="s">
        <v>1609</v>
      </c>
      <c r="E252" s="18" t="s">
        <v>414</v>
      </c>
      <c r="F252" s="18" t="s">
        <v>1610</v>
      </c>
      <c r="G252" s="18" t="s">
        <v>1611</v>
      </c>
      <c r="I252" s="18" t="s">
        <v>1612</v>
      </c>
      <c r="J252" s="18" t="s">
        <v>1613</v>
      </c>
      <c r="K252" s="18" t="s">
        <v>1614</v>
      </c>
    </row>
    <row r="253" spans="1:11" x14ac:dyDescent="0.2">
      <c r="A253" s="18" t="s">
        <v>24</v>
      </c>
      <c r="C253" s="18" t="s">
        <v>356</v>
      </c>
      <c r="D253" s="18" t="s">
        <v>357</v>
      </c>
      <c r="H253" s="18" t="s">
        <v>1615</v>
      </c>
      <c r="I253" s="18" t="s">
        <v>358</v>
      </c>
      <c r="K253" s="18" t="s">
        <v>359</v>
      </c>
    </row>
    <row r="254" spans="1:11" x14ac:dyDescent="0.2">
      <c r="A254" s="18" t="s">
        <v>24</v>
      </c>
      <c r="C254" s="18" t="s">
        <v>47</v>
      </c>
      <c r="D254" s="18" t="s">
        <v>48</v>
      </c>
      <c r="H254" s="18" t="s">
        <v>1065</v>
      </c>
      <c r="I254" s="18" t="s">
        <v>124</v>
      </c>
      <c r="K254" s="18" t="s">
        <v>60</v>
      </c>
    </row>
    <row r="255" spans="1:11" x14ac:dyDescent="0.2">
      <c r="A255" s="18" t="s">
        <v>24</v>
      </c>
      <c r="C255" s="18" t="s">
        <v>47</v>
      </c>
      <c r="D255" s="18" t="s">
        <v>48</v>
      </c>
    </row>
    <row r="256" spans="1:11" x14ac:dyDescent="0.2">
      <c r="A256" s="18" t="s">
        <v>24</v>
      </c>
    </row>
    <row r="257" spans="1:11" x14ac:dyDescent="0.2">
      <c r="A257" s="18" t="s">
        <v>24</v>
      </c>
      <c r="C257" s="18" t="s">
        <v>360</v>
      </c>
      <c r="D257" s="18" t="s">
        <v>361</v>
      </c>
      <c r="E257" s="18" t="s">
        <v>431</v>
      </c>
      <c r="F257" s="18" t="s">
        <v>363</v>
      </c>
      <c r="G257" s="18" t="s">
        <v>364</v>
      </c>
      <c r="I257" s="18" t="s">
        <v>365</v>
      </c>
      <c r="J257" s="18" t="s">
        <v>366</v>
      </c>
      <c r="K257" s="18" t="s">
        <v>367</v>
      </c>
    </row>
    <row r="258" spans="1:11" x14ac:dyDescent="0.2">
      <c r="A258" s="18" t="s">
        <v>24</v>
      </c>
      <c r="C258" s="18" t="s">
        <v>368</v>
      </c>
      <c r="D258" s="18" t="s">
        <v>369</v>
      </c>
      <c r="H258" s="18" t="s">
        <v>370</v>
      </c>
      <c r="I258" s="18" t="s">
        <v>371</v>
      </c>
      <c r="K258" s="18" t="s">
        <v>372</v>
      </c>
    </row>
    <row r="259" spans="1:11" x14ac:dyDescent="0.2">
      <c r="A259" s="18" t="s">
        <v>24</v>
      </c>
      <c r="C259" s="18" t="s">
        <v>61</v>
      </c>
      <c r="D259" s="18" t="s">
        <v>62</v>
      </c>
      <c r="H259" s="18" t="s">
        <v>1065</v>
      </c>
      <c r="I259" s="18" t="s">
        <v>125</v>
      </c>
      <c r="K259" s="18" t="s">
        <v>63</v>
      </c>
    </row>
    <row r="260" spans="1:11" x14ac:dyDescent="0.2">
      <c r="A260" s="18" t="s">
        <v>24</v>
      </c>
      <c r="C260" s="18" t="s">
        <v>61</v>
      </c>
      <c r="D260" s="18" t="s">
        <v>62</v>
      </c>
    </row>
    <row r="261" spans="1:11" x14ac:dyDescent="0.2">
      <c r="A261" s="18" t="s">
        <v>24</v>
      </c>
    </row>
    <row r="262" spans="1:11" x14ac:dyDescent="0.2">
      <c r="A262" s="18" t="s">
        <v>24</v>
      </c>
      <c r="C262" s="18" t="s">
        <v>373</v>
      </c>
      <c r="D262" s="18" t="s">
        <v>374</v>
      </c>
      <c r="E262" s="18" t="s">
        <v>448</v>
      </c>
      <c r="F262" s="18" t="s">
        <v>376</v>
      </c>
      <c r="G262" s="18" t="s">
        <v>377</v>
      </c>
      <c r="I262" s="18" t="s">
        <v>378</v>
      </c>
      <c r="J262" s="18" t="s">
        <v>379</v>
      </c>
      <c r="K262" s="18" t="s">
        <v>380</v>
      </c>
    </row>
    <row r="263" spans="1:11" x14ac:dyDescent="0.2">
      <c r="A263" s="18" t="s">
        <v>24</v>
      </c>
      <c r="C263" s="18" t="s">
        <v>381</v>
      </c>
      <c r="D263" s="18" t="s">
        <v>382</v>
      </c>
      <c r="H263" s="18" t="s">
        <v>383</v>
      </c>
      <c r="I263" s="18" t="s">
        <v>384</v>
      </c>
      <c r="K263" s="18" t="s">
        <v>385</v>
      </c>
    </row>
    <row r="264" spans="1:11" x14ac:dyDescent="0.2">
      <c r="A264" s="18" t="s">
        <v>24</v>
      </c>
      <c r="C264" s="18" t="s">
        <v>44</v>
      </c>
      <c r="D264" s="18" t="s">
        <v>64</v>
      </c>
      <c r="H264" s="18" t="s">
        <v>1065</v>
      </c>
      <c r="I264" s="18" t="s">
        <v>126</v>
      </c>
      <c r="K264" s="18" t="s">
        <v>65</v>
      </c>
    </row>
    <row r="265" spans="1:11" x14ac:dyDescent="0.2">
      <c r="A265" s="18" t="s">
        <v>24</v>
      </c>
      <c r="C265" s="18" t="s">
        <v>44</v>
      </c>
      <c r="D265" s="18" t="s">
        <v>64</v>
      </c>
    </row>
    <row r="266" spans="1:11" x14ac:dyDescent="0.2">
      <c r="A266" s="18" t="s">
        <v>24</v>
      </c>
    </row>
    <row r="267" spans="1:11" x14ac:dyDescent="0.2">
      <c r="A267" s="18" t="s">
        <v>24</v>
      </c>
      <c r="C267" s="18" t="s">
        <v>386</v>
      </c>
      <c r="D267" s="18" t="s">
        <v>387</v>
      </c>
      <c r="E267" s="18" t="s">
        <v>465</v>
      </c>
      <c r="F267" s="18" t="s">
        <v>389</v>
      </c>
      <c r="G267" s="18" t="s">
        <v>390</v>
      </c>
      <c r="I267" s="18" t="s">
        <v>391</v>
      </c>
      <c r="J267" s="18" t="s">
        <v>392</v>
      </c>
      <c r="K267" s="18" t="s">
        <v>393</v>
      </c>
    </row>
    <row r="268" spans="1:11" x14ac:dyDescent="0.2">
      <c r="A268" s="18" t="s">
        <v>24</v>
      </c>
      <c r="C268" s="18" t="s">
        <v>394</v>
      </c>
      <c r="D268" s="18" t="s">
        <v>395</v>
      </c>
      <c r="H268" s="18" t="s">
        <v>396</v>
      </c>
      <c r="I268" s="18" t="s">
        <v>397</v>
      </c>
      <c r="K268" s="18" t="s">
        <v>398</v>
      </c>
    </row>
    <row r="269" spans="1:11" x14ac:dyDescent="0.2">
      <c r="A269" s="18" t="s">
        <v>24</v>
      </c>
      <c r="C269" s="18" t="s">
        <v>127</v>
      </c>
      <c r="D269" s="18" t="s">
        <v>128</v>
      </c>
      <c r="H269" s="18" t="s">
        <v>1065</v>
      </c>
      <c r="I269" s="18" t="s">
        <v>129</v>
      </c>
      <c r="K269" s="18" t="s">
        <v>130</v>
      </c>
    </row>
    <row r="270" spans="1:11" x14ac:dyDescent="0.2">
      <c r="A270" s="18" t="s">
        <v>24</v>
      </c>
      <c r="C270" s="18" t="s">
        <v>127</v>
      </c>
      <c r="D270" s="18" t="s">
        <v>128</v>
      </c>
    </row>
    <row r="271" spans="1:11" x14ac:dyDescent="0.2">
      <c r="A271" s="18" t="s">
        <v>24</v>
      </c>
    </row>
    <row r="272" spans="1:11" x14ac:dyDescent="0.2">
      <c r="A272" s="18" t="s">
        <v>24</v>
      </c>
      <c r="C272" s="18" t="s">
        <v>399</v>
      </c>
      <c r="D272" s="18" t="s">
        <v>400</v>
      </c>
      <c r="E272" s="18" t="s">
        <v>482</v>
      </c>
      <c r="F272" s="18" t="s">
        <v>402</v>
      </c>
      <c r="G272" s="18" t="s">
        <v>403</v>
      </c>
      <c r="I272" s="18" t="s">
        <v>404</v>
      </c>
      <c r="J272" s="18" t="s">
        <v>405</v>
      </c>
      <c r="K272" s="18" t="s">
        <v>406</v>
      </c>
    </row>
    <row r="273" spans="1:11" x14ac:dyDescent="0.2">
      <c r="A273" s="18" t="s">
        <v>24</v>
      </c>
      <c r="C273" s="18" t="s">
        <v>407</v>
      </c>
      <c r="D273" s="18" t="s">
        <v>408</v>
      </c>
      <c r="H273" s="18" t="s">
        <v>409</v>
      </c>
      <c r="I273" s="18" t="s">
        <v>410</v>
      </c>
      <c r="K273" s="18" t="s">
        <v>411</v>
      </c>
    </row>
    <row r="274" spans="1:11" x14ac:dyDescent="0.2">
      <c r="A274" s="18" t="s">
        <v>24</v>
      </c>
      <c r="C274" s="18" t="s">
        <v>131</v>
      </c>
      <c r="D274" s="18" t="s">
        <v>132</v>
      </c>
      <c r="H274" s="18" t="s">
        <v>1065</v>
      </c>
      <c r="I274" s="18" t="s">
        <v>133</v>
      </c>
      <c r="K274" s="18" t="s">
        <v>134</v>
      </c>
    </row>
    <row r="275" spans="1:11" x14ac:dyDescent="0.2">
      <c r="A275" s="18" t="s">
        <v>24</v>
      </c>
      <c r="C275" s="18" t="s">
        <v>131</v>
      </c>
      <c r="D275" s="18" t="s">
        <v>132</v>
      </c>
    </row>
    <row r="276" spans="1:11" x14ac:dyDescent="0.2">
      <c r="A276" s="18" t="s">
        <v>24</v>
      </c>
    </row>
    <row r="277" spans="1:11" x14ac:dyDescent="0.2">
      <c r="A277" s="18" t="s">
        <v>24</v>
      </c>
      <c r="C277" s="18" t="s">
        <v>412</v>
      </c>
      <c r="D277" s="18" t="s">
        <v>413</v>
      </c>
      <c r="E277" s="18" t="s">
        <v>499</v>
      </c>
      <c r="F277" s="18" t="s">
        <v>415</v>
      </c>
      <c r="G277" s="18" t="s">
        <v>416</v>
      </c>
      <c r="I277" s="18" t="s">
        <v>417</v>
      </c>
      <c r="J277" s="18" t="s">
        <v>418</v>
      </c>
      <c r="K277" s="18" t="s">
        <v>419</v>
      </c>
    </row>
    <row r="278" spans="1:11" x14ac:dyDescent="0.2">
      <c r="A278" s="18" t="s">
        <v>24</v>
      </c>
      <c r="C278" s="18" t="s">
        <v>420</v>
      </c>
      <c r="D278" s="18" t="s">
        <v>421</v>
      </c>
      <c r="H278" s="18" t="s">
        <v>422</v>
      </c>
      <c r="I278" s="18" t="s">
        <v>423</v>
      </c>
      <c r="K278" s="18" t="s">
        <v>424</v>
      </c>
    </row>
    <row r="279" spans="1:11" x14ac:dyDescent="0.2">
      <c r="A279" s="18" t="s">
        <v>24</v>
      </c>
      <c r="C279" s="18" t="s">
        <v>425</v>
      </c>
      <c r="D279" s="18" t="s">
        <v>426</v>
      </c>
      <c r="H279" s="18" t="s">
        <v>1065</v>
      </c>
      <c r="I279" s="18" t="s">
        <v>427</v>
      </c>
      <c r="K279" s="18" t="s">
        <v>428</v>
      </c>
    </row>
    <row r="280" spans="1:11" x14ac:dyDescent="0.2">
      <c r="A280" s="18" t="s">
        <v>24</v>
      </c>
      <c r="C280" s="18" t="s">
        <v>425</v>
      </c>
      <c r="D280" s="18" t="s">
        <v>426</v>
      </c>
    </row>
    <row r="281" spans="1:11" x14ac:dyDescent="0.2">
      <c r="A281" s="18" t="s">
        <v>24</v>
      </c>
    </row>
    <row r="282" spans="1:11" x14ac:dyDescent="0.2">
      <c r="A282" s="18" t="s">
        <v>24</v>
      </c>
      <c r="C282" s="18" t="s">
        <v>429</v>
      </c>
      <c r="D282" s="18" t="s">
        <v>430</v>
      </c>
      <c r="E282" s="18" t="s">
        <v>516</v>
      </c>
      <c r="F282" s="18" t="s">
        <v>432</v>
      </c>
      <c r="G282" s="18" t="s">
        <v>433</v>
      </c>
      <c r="I282" s="18" t="s">
        <v>434</v>
      </c>
      <c r="J282" s="18" t="s">
        <v>435</v>
      </c>
      <c r="K282" s="18" t="s">
        <v>436</v>
      </c>
    </row>
    <row r="283" spans="1:11" x14ac:dyDescent="0.2">
      <c r="A283" s="18" t="s">
        <v>24</v>
      </c>
      <c r="C283" s="18" t="s">
        <v>437</v>
      </c>
      <c r="D283" s="18" t="s">
        <v>438</v>
      </c>
      <c r="H283" s="18" t="s">
        <v>439</v>
      </c>
      <c r="I283" s="18" t="s">
        <v>440</v>
      </c>
      <c r="K283" s="18" t="s">
        <v>441</v>
      </c>
    </row>
    <row r="284" spans="1:11" x14ac:dyDescent="0.2">
      <c r="A284" s="18" t="s">
        <v>24</v>
      </c>
      <c r="C284" s="18" t="s">
        <v>442</v>
      </c>
      <c r="D284" s="18" t="s">
        <v>443</v>
      </c>
      <c r="H284" s="18" t="s">
        <v>1065</v>
      </c>
      <c r="I284" s="18" t="s">
        <v>444</v>
      </c>
      <c r="K284" s="18" t="s">
        <v>445</v>
      </c>
    </row>
    <row r="285" spans="1:11" x14ac:dyDescent="0.2">
      <c r="A285" s="18" t="s">
        <v>24</v>
      </c>
      <c r="C285" s="18" t="s">
        <v>442</v>
      </c>
      <c r="D285" s="18" t="s">
        <v>443</v>
      </c>
    </row>
    <row r="286" spans="1:11" x14ac:dyDescent="0.2">
      <c r="A286" s="18" t="s">
        <v>24</v>
      </c>
    </row>
    <row r="287" spans="1:11" x14ac:dyDescent="0.2">
      <c r="A287" s="18" t="s">
        <v>24</v>
      </c>
      <c r="C287" s="18" t="s">
        <v>446</v>
      </c>
      <c r="D287" s="18" t="s">
        <v>447</v>
      </c>
      <c r="E287" s="18" t="s">
        <v>529</v>
      </c>
      <c r="F287" s="18" t="s">
        <v>449</v>
      </c>
      <c r="G287" s="18" t="s">
        <v>450</v>
      </c>
      <c r="I287" s="18" t="s">
        <v>451</v>
      </c>
      <c r="J287" s="18" t="s">
        <v>452</v>
      </c>
      <c r="K287" s="18" t="s">
        <v>453</v>
      </c>
    </row>
    <row r="288" spans="1:11" x14ac:dyDescent="0.2">
      <c r="A288" s="18" t="s">
        <v>24</v>
      </c>
      <c r="C288" s="18" t="s">
        <v>454</v>
      </c>
      <c r="D288" s="18" t="s">
        <v>455</v>
      </c>
      <c r="H288" s="18" t="s">
        <v>456</v>
      </c>
      <c r="I288" s="18" t="s">
        <v>457</v>
      </c>
      <c r="K288" s="18" t="s">
        <v>458</v>
      </c>
    </row>
    <row r="289" spans="1:11" x14ac:dyDescent="0.2">
      <c r="A289" s="18" t="s">
        <v>24</v>
      </c>
      <c r="C289" s="18" t="s">
        <v>459</v>
      </c>
      <c r="D289" s="18" t="s">
        <v>460</v>
      </c>
      <c r="H289" s="18" t="s">
        <v>1065</v>
      </c>
      <c r="I289" s="18" t="s">
        <v>461</v>
      </c>
      <c r="K289" s="18" t="s">
        <v>462</v>
      </c>
    </row>
    <row r="290" spans="1:11" x14ac:dyDescent="0.2">
      <c r="A290" s="18" t="s">
        <v>24</v>
      </c>
      <c r="C290" s="18" t="s">
        <v>459</v>
      </c>
      <c r="D290" s="18" t="s">
        <v>460</v>
      </c>
    </row>
    <row r="291" spans="1:11" x14ac:dyDescent="0.2">
      <c r="A291" s="18" t="s">
        <v>24</v>
      </c>
    </row>
    <row r="292" spans="1:11" x14ac:dyDescent="0.2">
      <c r="A292" s="18" t="s">
        <v>24</v>
      </c>
      <c r="C292" s="18" t="s">
        <v>463</v>
      </c>
      <c r="D292" s="18" t="s">
        <v>464</v>
      </c>
      <c r="E292" s="18" t="s">
        <v>1616</v>
      </c>
      <c r="F292" s="18" t="s">
        <v>466</v>
      </c>
      <c r="G292" s="18" t="s">
        <v>467</v>
      </c>
      <c r="I292" s="18" t="s">
        <v>468</v>
      </c>
      <c r="J292" s="18" t="s">
        <v>469</v>
      </c>
      <c r="K292" s="18" t="s">
        <v>470</v>
      </c>
    </row>
    <row r="293" spans="1:11" x14ac:dyDescent="0.2">
      <c r="A293" s="18" t="s">
        <v>24</v>
      </c>
      <c r="C293" s="18" t="s">
        <v>471</v>
      </c>
      <c r="D293" s="18" t="s">
        <v>472</v>
      </c>
      <c r="H293" s="18" t="s">
        <v>473</v>
      </c>
      <c r="I293" s="18" t="s">
        <v>474</v>
      </c>
      <c r="K293" s="18" t="s">
        <v>475</v>
      </c>
    </row>
    <row r="294" spans="1:11" x14ac:dyDescent="0.2">
      <c r="A294" s="18" t="s">
        <v>24</v>
      </c>
      <c r="C294" s="18" t="s">
        <v>476</v>
      </c>
      <c r="D294" s="18" t="s">
        <v>477</v>
      </c>
      <c r="H294" s="18" t="s">
        <v>1065</v>
      </c>
      <c r="I294" s="18" t="s">
        <v>478</v>
      </c>
      <c r="K294" s="18" t="s">
        <v>479</v>
      </c>
    </row>
    <row r="295" spans="1:11" x14ac:dyDescent="0.2">
      <c r="A295" s="18" t="s">
        <v>24</v>
      </c>
      <c r="C295" s="18" t="s">
        <v>476</v>
      </c>
      <c r="D295" s="18" t="s">
        <v>477</v>
      </c>
    </row>
    <row r="296" spans="1:11" x14ac:dyDescent="0.2">
      <c r="A296" s="18" t="s">
        <v>24</v>
      </c>
    </row>
    <row r="297" spans="1:11" x14ac:dyDescent="0.2">
      <c r="A297" s="18" t="s">
        <v>24</v>
      </c>
      <c r="C297" s="18" t="s">
        <v>480</v>
      </c>
      <c r="D297" s="18" t="s">
        <v>481</v>
      </c>
      <c r="E297" s="18" t="s">
        <v>1617</v>
      </c>
      <c r="F297" s="18" t="s">
        <v>483</v>
      </c>
      <c r="G297" s="18" t="s">
        <v>484</v>
      </c>
      <c r="I297" s="18" t="s">
        <v>485</v>
      </c>
      <c r="J297" s="18" t="s">
        <v>486</v>
      </c>
      <c r="K297" s="18" t="s">
        <v>487</v>
      </c>
    </row>
    <row r="298" spans="1:11" x14ac:dyDescent="0.2">
      <c r="A298" s="18" t="s">
        <v>24</v>
      </c>
      <c r="C298" s="18" t="s">
        <v>488</v>
      </c>
      <c r="D298" s="18" t="s">
        <v>489</v>
      </c>
      <c r="H298" s="18" t="s">
        <v>490</v>
      </c>
      <c r="I298" s="18" t="s">
        <v>491</v>
      </c>
      <c r="K298" s="18" t="s">
        <v>492</v>
      </c>
    </row>
    <row r="299" spans="1:11" x14ac:dyDescent="0.2">
      <c r="A299" s="18" t="s">
        <v>24</v>
      </c>
      <c r="C299" s="18" t="s">
        <v>493</v>
      </c>
      <c r="D299" s="18" t="s">
        <v>494</v>
      </c>
      <c r="H299" s="18" t="s">
        <v>1065</v>
      </c>
      <c r="I299" s="18" t="s">
        <v>495</v>
      </c>
      <c r="K299" s="18" t="s">
        <v>496</v>
      </c>
    </row>
    <row r="300" spans="1:11" x14ac:dyDescent="0.2">
      <c r="A300" s="18" t="s">
        <v>24</v>
      </c>
      <c r="C300" s="18" t="s">
        <v>493</v>
      </c>
      <c r="D300" s="18" t="s">
        <v>494</v>
      </c>
    </row>
    <row r="301" spans="1:11" x14ac:dyDescent="0.2">
      <c r="A301" s="18" t="s">
        <v>24</v>
      </c>
    </row>
    <row r="302" spans="1:11" x14ac:dyDescent="0.2">
      <c r="A302" s="18" t="s">
        <v>24</v>
      </c>
      <c r="C302" s="18" t="s">
        <v>497</v>
      </c>
      <c r="D302" s="18" t="s">
        <v>498</v>
      </c>
      <c r="E302" s="18" t="s">
        <v>1618</v>
      </c>
      <c r="F302" s="18" t="s">
        <v>500</v>
      </c>
      <c r="G302" s="18" t="s">
        <v>501</v>
      </c>
      <c r="I302" s="18" t="s">
        <v>502</v>
      </c>
      <c r="J302" s="18" t="s">
        <v>503</v>
      </c>
      <c r="K302" s="18" t="s">
        <v>504</v>
      </c>
    </row>
    <row r="303" spans="1:11" x14ac:dyDescent="0.2">
      <c r="A303" s="18" t="s">
        <v>24</v>
      </c>
      <c r="C303" s="18" t="s">
        <v>505</v>
      </c>
      <c r="D303" s="18" t="s">
        <v>506</v>
      </c>
      <c r="H303" s="18" t="s">
        <v>507</v>
      </c>
      <c r="I303" s="18" t="s">
        <v>508</v>
      </c>
      <c r="K303" s="18" t="s">
        <v>509</v>
      </c>
    </row>
    <row r="304" spans="1:11" x14ac:dyDescent="0.2">
      <c r="A304" s="18" t="s">
        <v>24</v>
      </c>
      <c r="C304" s="18" t="s">
        <v>510</v>
      </c>
      <c r="D304" s="18" t="s">
        <v>511</v>
      </c>
      <c r="H304" s="18" t="s">
        <v>1065</v>
      </c>
      <c r="I304" s="18" t="s">
        <v>512</v>
      </c>
      <c r="K304" s="18" t="s">
        <v>513</v>
      </c>
    </row>
    <row r="305" spans="1:11" x14ac:dyDescent="0.2">
      <c r="A305" s="18" t="s">
        <v>24</v>
      </c>
      <c r="C305" s="18" t="s">
        <v>510</v>
      </c>
      <c r="D305" s="18" t="s">
        <v>511</v>
      </c>
    </row>
    <row r="306" spans="1:11" x14ac:dyDescent="0.2">
      <c r="A306" s="18" t="s">
        <v>24</v>
      </c>
    </row>
    <row r="307" spans="1:11" x14ac:dyDescent="0.2">
      <c r="A307" s="18" t="s">
        <v>24</v>
      </c>
      <c r="C307" s="18" t="s">
        <v>514</v>
      </c>
      <c r="D307" s="18" t="s">
        <v>515</v>
      </c>
      <c r="E307" s="18" t="s">
        <v>1619</v>
      </c>
      <c r="F307" s="18" t="s">
        <v>517</v>
      </c>
      <c r="G307" s="18" t="s">
        <v>518</v>
      </c>
      <c r="I307" s="18" t="s">
        <v>519</v>
      </c>
      <c r="J307" s="18" t="s">
        <v>520</v>
      </c>
      <c r="K307" s="18" t="s">
        <v>521</v>
      </c>
    </row>
    <row r="308" spans="1:11" x14ac:dyDescent="0.2">
      <c r="A308" s="18" t="s">
        <v>24</v>
      </c>
      <c r="C308" s="18" t="s">
        <v>96</v>
      </c>
      <c r="D308" s="18" t="s">
        <v>97</v>
      </c>
      <c r="H308" s="18" t="s">
        <v>522</v>
      </c>
      <c r="I308" s="18" t="s">
        <v>98</v>
      </c>
      <c r="K308" s="18" t="s">
        <v>99</v>
      </c>
    </row>
    <row r="309" spans="1:11" x14ac:dyDescent="0.2">
      <c r="A309" s="18" t="s">
        <v>24</v>
      </c>
      <c r="C309" s="18" t="s">
        <v>523</v>
      </c>
      <c r="D309" s="18" t="s">
        <v>524</v>
      </c>
      <c r="H309" s="18" t="s">
        <v>1065</v>
      </c>
      <c r="I309" s="18" t="s">
        <v>525</v>
      </c>
      <c r="K309" s="18" t="s">
        <v>526</v>
      </c>
    </row>
    <row r="310" spans="1:11" x14ac:dyDescent="0.2">
      <c r="A310" s="18" t="s">
        <v>24</v>
      </c>
      <c r="C310" s="18" t="s">
        <v>523</v>
      </c>
      <c r="D310" s="18" t="s">
        <v>524</v>
      </c>
    </row>
    <row r="311" spans="1:11" x14ac:dyDescent="0.2">
      <c r="A311" s="18" t="s">
        <v>24</v>
      </c>
    </row>
    <row r="312" spans="1:11" x14ac:dyDescent="0.2">
      <c r="A312" s="18" t="s">
        <v>24</v>
      </c>
      <c r="C312" s="18" t="s">
        <v>527</v>
      </c>
      <c r="D312" s="18" t="s">
        <v>528</v>
      </c>
      <c r="E312" s="18" t="s">
        <v>539</v>
      </c>
      <c r="F312" s="18" t="s">
        <v>530</v>
      </c>
      <c r="G312" s="18" t="s">
        <v>531</v>
      </c>
      <c r="I312" s="18" t="s">
        <v>532</v>
      </c>
      <c r="J312" s="18" t="s">
        <v>533</v>
      </c>
      <c r="K312" s="18" t="s">
        <v>1620</v>
      </c>
    </row>
    <row r="313" spans="1:11" x14ac:dyDescent="0.2">
      <c r="A313" s="18" t="s">
        <v>24</v>
      </c>
      <c r="C313" s="18" t="s">
        <v>164</v>
      </c>
      <c r="D313" s="18" t="s">
        <v>165</v>
      </c>
      <c r="H313" s="18" t="s">
        <v>534</v>
      </c>
      <c r="I313" s="18" t="s">
        <v>166</v>
      </c>
      <c r="K313" s="18" t="s">
        <v>167</v>
      </c>
    </row>
    <row r="314" spans="1:11" x14ac:dyDescent="0.2">
      <c r="A314" s="18" t="s">
        <v>24</v>
      </c>
      <c r="C314" s="18" t="s">
        <v>535</v>
      </c>
      <c r="D314" s="18" t="s">
        <v>536</v>
      </c>
      <c r="H314" s="18" t="s">
        <v>1065</v>
      </c>
      <c r="I314" s="18" t="s">
        <v>537</v>
      </c>
      <c r="K314" s="18" t="s">
        <v>538</v>
      </c>
    </row>
    <row r="315" spans="1:11" x14ac:dyDescent="0.2">
      <c r="A315" s="18" t="s">
        <v>24</v>
      </c>
      <c r="C315" s="18" t="s">
        <v>535</v>
      </c>
      <c r="D315" s="18" t="s">
        <v>536</v>
      </c>
    </row>
    <row r="316" spans="1:11" x14ac:dyDescent="0.2">
      <c r="A316" s="18" t="s">
        <v>24</v>
      </c>
    </row>
    <row r="317" spans="1:11" x14ac:dyDescent="0.2">
      <c r="A317" s="18" t="s">
        <v>24</v>
      </c>
      <c r="C317" s="18" t="s">
        <v>1621</v>
      </c>
      <c r="D317" s="18" t="s">
        <v>1622</v>
      </c>
      <c r="E317" s="18" t="s">
        <v>544</v>
      </c>
      <c r="F317" s="18" t="s">
        <v>1623</v>
      </c>
      <c r="G317" s="18" t="s">
        <v>1624</v>
      </c>
      <c r="I317" s="18" t="s">
        <v>1625</v>
      </c>
      <c r="J317" s="18" t="s">
        <v>1626</v>
      </c>
      <c r="K317" s="18" t="s">
        <v>1627</v>
      </c>
    </row>
    <row r="318" spans="1:11" x14ac:dyDescent="0.2">
      <c r="A318" s="18" t="s">
        <v>24</v>
      </c>
      <c r="C318" s="18" t="s">
        <v>1628</v>
      </c>
      <c r="D318" s="18" t="s">
        <v>1629</v>
      </c>
      <c r="H318" s="18" t="s">
        <v>1630</v>
      </c>
      <c r="I318" s="18" t="s">
        <v>1631</v>
      </c>
      <c r="K318" s="18" t="s">
        <v>1632</v>
      </c>
    </row>
    <row r="319" spans="1:11" x14ac:dyDescent="0.2">
      <c r="A319" s="18" t="s">
        <v>24</v>
      </c>
      <c r="C319" s="18" t="s">
        <v>1633</v>
      </c>
      <c r="D319" s="18" t="s">
        <v>1634</v>
      </c>
      <c r="H319" s="18" t="s">
        <v>1065</v>
      </c>
      <c r="I319" s="18" t="s">
        <v>1635</v>
      </c>
      <c r="K319" s="18" t="s">
        <v>1636</v>
      </c>
    </row>
    <row r="320" spans="1:11" x14ac:dyDescent="0.2">
      <c r="A320" s="18" t="s">
        <v>24</v>
      </c>
      <c r="C320" s="18" t="s">
        <v>1633</v>
      </c>
      <c r="D320" s="18" t="s">
        <v>1634</v>
      </c>
    </row>
    <row r="321" spans="1:11" x14ac:dyDescent="0.2">
      <c r="A321" s="18" t="s">
        <v>24</v>
      </c>
    </row>
    <row r="322" spans="1:11" x14ac:dyDescent="0.2">
      <c r="A322" s="18" t="s">
        <v>24</v>
      </c>
      <c r="C322" s="18" t="s">
        <v>1637</v>
      </c>
      <c r="D322" s="18" t="s">
        <v>1638</v>
      </c>
      <c r="E322" s="18" t="s">
        <v>549</v>
      </c>
      <c r="F322" s="18" t="s">
        <v>1639</v>
      </c>
      <c r="G322" s="18" t="s">
        <v>1640</v>
      </c>
      <c r="I322" s="18" t="s">
        <v>1641</v>
      </c>
      <c r="J322" s="18" t="s">
        <v>1642</v>
      </c>
      <c r="K322" s="18" t="s">
        <v>1643</v>
      </c>
    </row>
    <row r="323" spans="1:11" x14ac:dyDescent="0.2">
      <c r="A323" s="18" t="s">
        <v>24</v>
      </c>
      <c r="C323" s="18" t="s">
        <v>540</v>
      </c>
      <c r="D323" s="18" t="s">
        <v>541</v>
      </c>
      <c r="H323" s="18" t="s">
        <v>1644</v>
      </c>
      <c r="I323" s="18" t="s">
        <v>542</v>
      </c>
      <c r="K323" s="18" t="s">
        <v>543</v>
      </c>
    </row>
    <row r="324" spans="1:11" x14ac:dyDescent="0.2">
      <c r="A324" s="18" t="s">
        <v>24</v>
      </c>
      <c r="C324" s="18" t="s">
        <v>1645</v>
      </c>
      <c r="D324" s="18" t="s">
        <v>1646</v>
      </c>
      <c r="H324" s="18" t="s">
        <v>1065</v>
      </c>
      <c r="I324" s="18" t="s">
        <v>1647</v>
      </c>
      <c r="K324" s="18" t="s">
        <v>1648</v>
      </c>
    </row>
    <row r="325" spans="1:11" x14ac:dyDescent="0.2">
      <c r="A325" s="18" t="s">
        <v>24</v>
      </c>
      <c r="C325" s="18" t="s">
        <v>1645</v>
      </c>
      <c r="D325" s="18" t="s">
        <v>1646</v>
      </c>
    </row>
    <row r="326" spans="1:11" x14ac:dyDescent="0.2">
      <c r="A326" s="18" t="s">
        <v>24</v>
      </c>
    </row>
    <row r="327" spans="1:11" x14ac:dyDescent="0.2">
      <c r="A327" s="18" t="s">
        <v>24</v>
      </c>
      <c r="C327" s="18" t="s">
        <v>1649</v>
      </c>
      <c r="D327" s="18" t="s">
        <v>1650</v>
      </c>
      <c r="E327" s="18" t="s">
        <v>1651</v>
      </c>
      <c r="F327" s="18" t="s">
        <v>1652</v>
      </c>
      <c r="G327" s="18" t="s">
        <v>1653</v>
      </c>
      <c r="I327" s="18" t="s">
        <v>1654</v>
      </c>
      <c r="J327" s="18" t="s">
        <v>1655</v>
      </c>
      <c r="K327" s="18" t="s">
        <v>1656</v>
      </c>
    </row>
    <row r="328" spans="1:11" x14ac:dyDescent="0.2">
      <c r="A328" s="18" t="s">
        <v>24</v>
      </c>
      <c r="C328" s="18" t="s">
        <v>545</v>
      </c>
      <c r="D328" s="18" t="s">
        <v>546</v>
      </c>
      <c r="H328" s="18" t="s">
        <v>1657</v>
      </c>
      <c r="I328" s="18" t="s">
        <v>547</v>
      </c>
      <c r="K328" s="18" t="s">
        <v>548</v>
      </c>
    </row>
    <row r="329" spans="1:11" x14ac:dyDescent="0.2">
      <c r="A329" s="18" t="s">
        <v>24</v>
      </c>
      <c r="C329" s="18" t="s">
        <v>100</v>
      </c>
      <c r="D329" s="18" t="s">
        <v>101</v>
      </c>
      <c r="H329" s="18" t="s">
        <v>1065</v>
      </c>
      <c r="I329" s="18" t="s">
        <v>102</v>
      </c>
      <c r="K329" s="18" t="s">
        <v>103</v>
      </c>
    </row>
    <row r="330" spans="1:11" x14ac:dyDescent="0.2">
      <c r="A330" s="18" t="s">
        <v>24</v>
      </c>
      <c r="C330" s="18" t="s">
        <v>100</v>
      </c>
      <c r="D330" s="18" t="s">
        <v>101</v>
      </c>
    </row>
    <row r="331" spans="1:11" x14ac:dyDescent="0.2">
      <c r="A331" s="18" t="s">
        <v>24</v>
      </c>
    </row>
    <row r="332" spans="1:11" x14ac:dyDescent="0.2">
      <c r="A332" s="18" t="s">
        <v>24</v>
      </c>
      <c r="C332" s="18" t="s">
        <v>1658</v>
      </c>
      <c r="D332" s="18" t="s">
        <v>1659</v>
      </c>
      <c r="E332" s="18" t="s">
        <v>1660</v>
      </c>
      <c r="F332" s="18" t="s">
        <v>1661</v>
      </c>
      <c r="G332" s="18" t="s">
        <v>1662</v>
      </c>
      <c r="I332" s="18" t="s">
        <v>1663</v>
      </c>
      <c r="J332" s="18" t="s">
        <v>1664</v>
      </c>
      <c r="K332" s="18" t="s">
        <v>1665</v>
      </c>
    </row>
    <row r="333" spans="1:11" x14ac:dyDescent="0.2">
      <c r="A333" s="18" t="s">
        <v>24</v>
      </c>
      <c r="C333" s="18" t="s">
        <v>1666</v>
      </c>
      <c r="D333" s="18" t="s">
        <v>1667</v>
      </c>
      <c r="H333" s="18" t="s">
        <v>1668</v>
      </c>
      <c r="I333" s="18" t="s">
        <v>1669</v>
      </c>
      <c r="K333" s="18" t="s">
        <v>1670</v>
      </c>
    </row>
    <row r="334" spans="1:11" x14ac:dyDescent="0.2">
      <c r="A334" s="18" t="s">
        <v>24</v>
      </c>
      <c r="C334" s="18" t="s">
        <v>168</v>
      </c>
      <c r="D334" s="18" t="s">
        <v>169</v>
      </c>
      <c r="H334" s="18" t="s">
        <v>1065</v>
      </c>
      <c r="I334" s="18" t="s">
        <v>550</v>
      </c>
      <c r="K334" s="18" t="s">
        <v>551</v>
      </c>
    </row>
    <row r="335" spans="1:11" x14ac:dyDescent="0.2">
      <c r="A335" s="18" t="s">
        <v>24</v>
      </c>
      <c r="C335" s="18" t="s">
        <v>168</v>
      </c>
      <c r="D335" s="18" t="s">
        <v>169</v>
      </c>
    </row>
    <row r="336" spans="1:11" x14ac:dyDescent="0.2">
      <c r="A336" s="18" t="s">
        <v>24</v>
      </c>
    </row>
    <row r="337" spans="1:11" x14ac:dyDescent="0.2">
      <c r="A337" s="18" t="s">
        <v>24</v>
      </c>
      <c r="C337" s="18" t="s">
        <v>1671</v>
      </c>
      <c r="D337" s="18" t="s">
        <v>1672</v>
      </c>
      <c r="E337" s="18" t="s">
        <v>552</v>
      </c>
      <c r="F337" s="18" t="s">
        <v>1673</v>
      </c>
      <c r="G337" s="18" t="s">
        <v>1674</v>
      </c>
      <c r="I337" s="18" t="s">
        <v>1675</v>
      </c>
      <c r="J337" s="18" t="s">
        <v>1676</v>
      </c>
      <c r="K337" s="18" t="s">
        <v>1677</v>
      </c>
    </row>
    <row r="338" spans="1:11" x14ac:dyDescent="0.2">
      <c r="A338" s="18" t="s">
        <v>24</v>
      </c>
      <c r="C338" s="18" t="s">
        <v>1678</v>
      </c>
      <c r="D338" s="18" t="s">
        <v>1679</v>
      </c>
      <c r="H338" s="18" t="s">
        <v>1680</v>
      </c>
      <c r="I338" s="18" t="s">
        <v>1681</v>
      </c>
      <c r="K338" s="18" t="s">
        <v>1682</v>
      </c>
    </row>
    <row r="339" spans="1:11" x14ac:dyDescent="0.2">
      <c r="A339" s="18" t="s">
        <v>24</v>
      </c>
      <c r="C339" s="18" t="s">
        <v>1683</v>
      </c>
      <c r="D339" s="18" t="s">
        <v>1684</v>
      </c>
      <c r="H339" s="18" t="s">
        <v>1065</v>
      </c>
      <c r="I339" s="18" t="s">
        <v>1685</v>
      </c>
      <c r="K339" s="18" t="s">
        <v>1686</v>
      </c>
    </row>
    <row r="340" spans="1:11" x14ac:dyDescent="0.2">
      <c r="A340" s="18" t="s">
        <v>24</v>
      </c>
      <c r="C340" s="18" t="s">
        <v>1683</v>
      </c>
      <c r="D340" s="18" t="s">
        <v>1684</v>
      </c>
    </row>
    <row r="341" spans="1:11" x14ac:dyDescent="0.2">
      <c r="A341" s="18" t="s">
        <v>24</v>
      </c>
    </row>
    <row r="342" spans="1:11" x14ac:dyDescent="0.2">
      <c r="A342" s="18" t="s">
        <v>24</v>
      </c>
      <c r="C342" s="18" t="s">
        <v>1687</v>
      </c>
      <c r="D342" s="18" t="s">
        <v>1688</v>
      </c>
      <c r="E342" s="18" t="s">
        <v>563</v>
      </c>
      <c r="F342" s="18" t="s">
        <v>1689</v>
      </c>
      <c r="G342" s="18" t="s">
        <v>1690</v>
      </c>
      <c r="I342" s="18" t="s">
        <v>1691</v>
      </c>
      <c r="J342" s="18" t="s">
        <v>1692</v>
      </c>
      <c r="K342" s="18" t="s">
        <v>1693</v>
      </c>
    </row>
    <row r="343" spans="1:11" x14ac:dyDescent="0.2">
      <c r="A343" s="18" t="s">
        <v>24</v>
      </c>
      <c r="C343" s="18" t="s">
        <v>553</v>
      </c>
      <c r="D343" s="18" t="s">
        <v>554</v>
      </c>
      <c r="H343" s="18" t="s">
        <v>1694</v>
      </c>
      <c r="I343" s="18" t="s">
        <v>555</v>
      </c>
      <c r="K343" s="18" t="s">
        <v>556</v>
      </c>
    </row>
    <row r="344" spans="1:11" x14ac:dyDescent="0.2">
      <c r="A344" s="18" t="s">
        <v>24</v>
      </c>
      <c r="C344" s="18" t="s">
        <v>557</v>
      </c>
      <c r="D344" s="18" t="s">
        <v>558</v>
      </c>
      <c r="H344" s="18" t="s">
        <v>1065</v>
      </c>
      <c r="I344" s="18" t="s">
        <v>559</v>
      </c>
      <c r="K344" s="18" t="s">
        <v>560</v>
      </c>
    </row>
    <row r="345" spans="1:11" x14ac:dyDescent="0.2">
      <c r="A345" s="18" t="s">
        <v>24</v>
      </c>
      <c r="C345" s="18" t="s">
        <v>557</v>
      </c>
      <c r="D345" s="18" t="s">
        <v>558</v>
      </c>
    </row>
    <row r="346" spans="1:11" x14ac:dyDescent="0.2">
      <c r="A346" s="18" t="s">
        <v>24</v>
      </c>
    </row>
    <row r="347" spans="1:11" x14ac:dyDescent="0.2">
      <c r="A347" s="18" t="s">
        <v>24</v>
      </c>
      <c r="C347" s="18" t="s">
        <v>561</v>
      </c>
      <c r="D347" s="18" t="s">
        <v>562</v>
      </c>
      <c r="E347" s="18" t="s">
        <v>573</v>
      </c>
      <c r="F347" s="18" t="s">
        <v>564</v>
      </c>
      <c r="G347" s="18" t="s">
        <v>565</v>
      </c>
      <c r="I347" s="18" t="s">
        <v>566</v>
      </c>
      <c r="J347" s="18" t="s">
        <v>567</v>
      </c>
      <c r="K347" s="18" t="s">
        <v>1695</v>
      </c>
    </row>
    <row r="348" spans="1:11" x14ac:dyDescent="0.2">
      <c r="A348" s="18" t="s">
        <v>24</v>
      </c>
      <c r="C348" s="18" t="s">
        <v>568</v>
      </c>
      <c r="D348" s="18" t="s">
        <v>569</v>
      </c>
      <c r="H348" s="18" t="s">
        <v>570</v>
      </c>
      <c r="I348" s="18" t="s">
        <v>571</v>
      </c>
      <c r="K348" s="18" t="s">
        <v>572</v>
      </c>
    </row>
    <row r="349" spans="1:11" x14ac:dyDescent="0.2">
      <c r="A349" s="18" t="s">
        <v>24</v>
      </c>
      <c r="C349" s="18" t="s">
        <v>170</v>
      </c>
      <c r="D349" s="18" t="s">
        <v>171</v>
      </c>
      <c r="H349" s="18" t="s">
        <v>1065</v>
      </c>
      <c r="I349" s="18" t="s">
        <v>172</v>
      </c>
      <c r="K349" s="18" t="s">
        <v>173</v>
      </c>
    </row>
    <row r="350" spans="1:11" x14ac:dyDescent="0.2">
      <c r="A350" s="18" t="s">
        <v>24</v>
      </c>
      <c r="C350" s="18" t="s">
        <v>170</v>
      </c>
      <c r="D350" s="18" t="s">
        <v>171</v>
      </c>
    </row>
    <row r="351" spans="1:11" x14ac:dyDescent="0.2">
      <c r="A351" s="18" t="s">
        <v>24</v>
      </c>
    </row>
    <row r="352" spans="1:11" x14ac:dyDescent="0.2">
      <c r="A352" s="18" t="s">
        <v>24</v>
      </c>
      <c r="C352" s="18" t="s">
        <v>1696</v>
      </c>
      <c r="D352" s="18" t="s">
        <v>1697</v>
      </c>
      <c r="E352" s="18" t="s">
        <v>578</v>
      </c>
      <c r="F352" s="18" t="s">
        <v>1698</v>
      </c>
      <c r="G352" s="18" t="s">
        <v>1699</v>
      </c>
      <c r="I352" s="18" t="s">
        <v>1700</v>
      </c>
      <c r="J352" s="18" t="s">
        <v>1701</v>
      </c>
      <c r="K352" s="18" t="s">
        <v>1702</v>
      </c>
    </row>
    <row r="353" spans="1:11" x14ac:dyDescent="0.2">
      <c r="A353" s="18" t="s">
        <v>24</v>
      </c>
      <c r="C353" s="18" t="s">
        <v>1703</v>
      </c>
      <c r="D353" s="18" t="s">
        <v>1704</v>
      </c>
      <c r="H353" s="18" t="s">
        <v>1705</v>
      </c>
      <c r="I353" s="18" t="s">
        <v>1706</v>
      </c>
      <c r="K353" s="18" t="s">
        <v>1707</v>
      </c>
    </row>
    <row r="354" spans="1:11" x14ac:dyDescent="0.2">
      <c r="A354" s="18" t="s">
        <v>24</v>
      </c>
      <c r="C354" s="18" t="s">
        <v>1708</v>
      </c>
      <c r="D354" s="18" t="s">
        <v>1709</v>
      </c>
      <c r="H354" s="18" t="s">
        <v>1065</v>
      </c>
      <c r="I354" s="18" t="s">
        <v>1710</v>
      </c>
      <c r="K354" s="18" t="s">
        <v>1711</v>
      </c>
    </row>
    <row r="355" spans="1:11" x14ac:dyDescent="0.2">
      <c r="A355" s="18" t="s">
        <v>24</v>
      </c>
      <c r="C355" s="18" t="s">
        <v>1708</v>
      </c>
      <c r="D355" s="18" t="s">
        <v>1709</v>
      </c>
    </row>
    <row r="356" spans="1:11" x14ac:dyDescent="0.2">
      <c r="A356" s="18" t="s">
        <v>24</v>
      </c>
    </row>
    <row r="357" spans="1:11" x14ac:dyDescent="0.2">
      <c r="A357" s="18" t="s">
        <v>24</v>
      </c>
      <c r="C357" s="18" t="s">
        <v>1712</v>
      </c>
      <c r="D357" s="18" t="s">
        <v>1713</v>
      </c>
      <c r="E357" s="18" t="s">
        <v>579</v>
      </c>
      <c r="F357" s="18" t="s">
        <v>1714</v>
      </c>
      <c r="G357" s="18" t="s">
        <v>1715</v>
      </c>
      <c r="I357" s="18" t="s">
        <v>1716</v>
      </c>
      <c r="J357" s="18" t="s">
        <v>1717</v>
      </c>
      <c r="K357" s="18" t="s">
        <v>1718</v>
      </c>
    </row>
    <row r="358" spans="1:11" x14ac:dyDescent="0.2">
      <c r="A358" s="18" t="s">
        <v>24</v>
      </c>
      <c r="C358" s="18" t="s">
        <v>574</v>
      </c>
      <c r="D358" s="18" t="s">
        <v>575</v>
      </c>
      <c r="H358" s="18" t="s">
        <v>1719</v>
      </c>
      <c r="I358" s="18" t="s">
        <v>576</v>
      </c>
      <c r="K358" s="18" t="s">
        <v>577</v>
      </c>
    </row>
    <row r="359" spans="1:11" x14ac:dyDescent="0.2">
      <c r="A359" s="18" t="s">
        <v>24</v>
      </c>
      <c r="C359" s="18" t="s">
        <v>1720</v>
      </c>
      <c r="D359" s="18" t="s">
        <v>1721</v>
      </c>
      <c r="H359" s="18" t="s">
        <v>1065</v>
      </c>
      <c r="I359" s="18" t="s">
        <v>1722</v>
      </c>
      <c r="K359" s="18" t="s">
        <v>1723</v>
      </c>
    </row>
    <row r="360" spans="1:11" x14ac:dyDescent="0.2">
      <c r="A360" s="18" t="s">
        <v>24</v>
      </c>
      <c r="C360" s="18" t="s">
        <v>1720</v>
      </c>
      <c r="D360" s="18" t="s">
        <v>1721</v>
      </c>
    </row>
    <row r="361" spans="1:11" x14ac:dyDescent="0.2">
      <c r="A361" s="18" t="s">
        <v>24</v>
      </c>
    </row>
    <row r="362" spans="1:11" x14ac:dyDescent="0.2">
      <c r="A362" s="18" t="s">
        <v>24</v>
      </c>
      <c r="C362" s="18" t="s">
        <v>1724</v>
      </c>
      <c r="D362" s="18" t="s">
        <v>1725</v>
      </c>
      <c r="E362" s="18" t="s">
        <v>580</v>
      </c>
      <c r="F362" s="18" t="s">
        <v>1726</v>
      </c>
      <c r="G362" s="18" t="s">
        <v>1727</v>
      </c>
      <c r="I362" s="18" t="s">
        <v>1728</v>
      </c>
      <c r="J362" s="18" t="s">
        <v>1729</v>
      </c>
      <c r="K362" s="18" t="s">
        <v>1730</v>
      </c>
    </row>
    <row r="363" spans="1:11" x14ac:dyDescent="0.2">
      <c r="A363" s="18" t="s">
        <v>24</v>
      </c>
      <c r="C363" s="18" t="s">
        <v>220</v>
      </c>
      <c r="D363" s="18" t="s">
        <v>221</v>
      </c>
      <c r="H363" s="18" t="s">
        <v>1731</v>
      </c>
      <c r="I363" s="18" t="s">
        <v>222</v>
      </c>
      <c r="K363" s="18" t="s">
        <v>223</v>
      </c>
    </row>
    <row r="364" spans="1:11" x14ac:dyDescent="0.2">
      <c r="A364" s="18" t="s">
        <v>24</v>
      </c>
      <c r="C364" s="18" t="s">
        <v>66</v>
      </c>
      <c r="D364" s="18" t="s">
        <v>104</v>
      </c>
      <c r="H364" s="18" t="s">
        <v>1065</v>
      </c>
      <c r="I364" s="18" t="s">
        <v>105</v>
      </c>
      <c r="K364" s="18" t="s">
        <v>106</v>
      </c>
    </row>
    <row r="365" spans="1:11" x14ac:dyDescent="0.2">
      <c r="A365" s="18" t="s">
        <v>24</v>
      </c>
      <c r="C365" s="18" t="s">
        <v>66</v>
      </c>
      <c r="D365" s="18" t="s">
        <v>104</v>
      </c>
    </row>
    <row r="366" spans="1:11" x14ac:dyDescent="0.2">
      <c r="A366" s="18" t="s">
        <v>24</v>
      </c>
    </row>
    <row r="367" spans="1:11" x14ac:dyDescent="0.2">
      <c r="A367" s="18" t="s">
        <v>24</v>
      </c>
      <c r="C367" s="18" t="s">
        <v>1732</v>
      </c>
      <c r="D367" s="18" t="s">
        <v>1733</v>
      </c>
      <c r="E367" s="18" t="s">
        <v>589</v>
      </c>
      <c r="F367" s="18" t="s">
        <v>1734</v>
      </c>
      <c r="G367" s="18" t="s">
        <v>1735</v>
      </c>
      <c r="I367" s="18" t="s">
        <v>1736</v>
      </c>
      <c r="J367" s="18" t="s">
        <v>1737</v>
      </c>
      <c r="K367" s="18" t="s">
        <v>1738</v>
      </c>
    </row>
    <row r="368" spans="1:11" x14ac:dyDescent="0.2">
      <c r="A368" s="18" t="s">
        <v>24</v>
      </c>
      <c r="C368" s="18" t="s">
        <v>1739</v>
      </c>
      <c r="D368" s="18" t="s">
        <v>1740</v>
      </c>
      <c r="H368" s="18" t="s">
        <v>1741</v>
      </c>
      <c r="I368" s="18" t="s">
        <v>1742</v>
      </c>
      <c r="K368" s="18" t="s">
        <v>1743</v>
      </c>
    </row>
    <row r="369" spans="1:11" x14ac:dyDescent="0.2">
      <c r="A369" s="18" t="s">
        <v>24</v>
      </c>
      <c r="C369" s="18" t="s">
        <v>224</v>
      </c>
      <c r="D369" s="18" t="s">
        <v>225</v>
      </c>
      <c r="H369" s="18" t="s">
        <v>1065</v>
      </c>
      <c r="I369" s="18" t="s">
        <v>226</v>
      </c>
      <c r="K369" s="18" t="s">
        <v>227</v>
      </c>
    </row>
    <row r="370" spans="1:11" x14ac:dyDescent="0.2">
      <c r="A370" s="18" t="s">
        <v>24</v>
      </c>
      <c r="C370" s="18" t="s">
        <v>224</v>
      </c>
      <c r="D370" s="18" t="s">
        <v>225</v>
      </c>
    </row>
    <row r="371" spans="1:11" x14ac:dyDescent="0.2">
      <c r="A371" s="18" t="s">
        <v>24</v>
      </c>
    </row>
    <row r="372" spans="1:11" x14ac:dyDescent="0.2">
      <c r="A372" s="18" t="s">
        <v>24</v>
      </c>
      <c r="C372" s="18" t="s">
        <v>1744</v>
      </c>
      <c r="D372" s="18" t="s">
        <v>1745</v>
      </c>
      <c r="E372" s="18" t="s">
        <v>603</v>
      </c>
      <c r="F372" s="18" t="s">
        <v>1746</v>
      </c>
      <c r="G372" s="18" t="s">
        <v>1747</v>
      </c>
      <c r="I372" s="18" t="s">
        <v>1748</v>
      </c>
      <c r="J372" s="18" t="s">
        <v>1749</v>
      </c>
      <c r="K372" s="18" t="s">
        <v>1750</v>
      </c>
    </row>
    <row r="373" spans="1:11" x14ac:dyDescent="0.2">
      <c r="A373" s="18" t="s">
        <v>24</v>
      </c>
      <c r="C373" s="18" t="s">
        <v>1751</v>
      </c>
      <c r="D373" s="18" t="s">
        <v>1752</v>
      </c>
      <c r="H373" s="18" t="s">
        <v>1753</v>
      </c>
      <c r="I373" s="18" t="s">
        <v>1754</v>
      </c>
      <c r="K373" s="18" t="s">
        <v>1755</v>
      </c>
    </row>
    <row r="374" spans="1:11" x14ac:dyDescent="0.2">
      <c r="A374" s="18" t="s">
        <v>24</v>
      </c>
      <c r="C374" s="18" t="s">
        <v>1756</v>
      </c>
      <c r="D374" s="18" t="s">
        <v>1757</v>
      </c>
      <c r="H374" s="18" t="s">
        <v>1065</v>
      </c>
      <c r="I374" s="18" t="s">
        <v>1758</v>
      </c>
      <c r="K374" s="18" t="s">
        <v>1759</v>
      </c>
    </row>
    <row r="375" spans="1:11" x14ac:dyDescent="0.2">
      <c r="A375" s="18" t="s">
        <v>24</v>
      </c>
      <c r="C375" s="18" t="s">
        <v>1756</v>
      </c>
      <c r="D375" s="18" t="s">
        <v>1757</v>
      </c>
    </row>
    <row r="376" spans="1:11" x14ac:dyDescent="0.2">
      <c r="A376" s="18" t="s">
        <v>24</v>
      </c>
    </row>
    <row r="377" spans="1:11" x14ac:dyDescent="0.2">
      <c r="A377" s="18" t="s">
        <v>24</v>
      </c>
      <c r="C377" s="18" t="s">
        <v>1760</v>
      </c>
      <c r="D377" s="18" t="s">
        <v>1761</v>
      </c>
      <c r="E377" s="18" t="s">
        <v>608</v>
      </c>
      <c r="F377" s="18" t="s">
        <v>1762</v>
      </c>
      <c r="G377" s="18" t="s">
        <v>1763</v>
      </c>
      <c r="I377" s="18" t="s">
        <v>1764</v>
      </c>
      <c r="J377" s="18" t="s">
        <v>1765</v>
      </c>
      <c r="K377" s="18" t="s">
        <v>1766</v>
      </c>
    </row>
    <row r="378" spans="1:11" x14ac:dyDescent="0.2">
      <c r="A378" s="18" t="s">
        <v>24</v>
      </c>
      <c r="C378" s="18" t="s">
        <v>107</v>
      </c>
      <c r="D378" s="18" t="s">
        <v>108</v>
      </c>
      <c r="H378" s="18" t="s">
        <v>1767</v>
      </c>
      <c r="I378" s="18" t="s">
        <v>581</v>
      </c>
      <c r="K378" s="18" t="s">
        <v>582</v>
      </c>
    </row>
    <row r="379" spans="1:11" x14ac:dyDescent="0.2">
      <c r="A379" s="18" t="s">
        <v>24</v>
      </c>
      <c r="C379" s="18" t="s">
        <v>583</v>
      </c>
      <c r="D379" s="18" t="s">
        <v>584</v>
      </c>
      <c r="H379" s="18" t="s">
        <v>1065</v>
      </c>
      <c r="I379" s="18" t="s">
        <v>585</v>
      </c>
      <c r="K379" s="18" t="s">
        <v>586</v>
      </c>
    </row>
    <row r="380" spans="1:11" x14ac:dyDescent="0.2">
      <c r="A380" s="18" t="s">
        <v>24</v>
      </c>
      <c r="C380" s="18" t="s">
        <v>583</v>
      </c>
      <c r="D380" s="18" t="s">
        <v>584</v>
      </c>
    </row>
    <row r="381" spans="1:11" x14ac:dyDescent="0.2">
      <c r="A381" s="18" t="s">
        <v>24</v>
      </c>
    </row>
    <row r="382" spans="1:11" x14ac:dyDescent="0.2">
      <c r="A382" s="18" t="s">
        <v>24</v>
      </c>
      <c r="C382" s="18" t="s">
        <v>587</v>
      </c>
      <c r="D382" s="18" t="s">
        <v>588</v>
      </c>
      <c r="E382" s="18" t="s">
        <v>617</v>
      </c>
      <c r="F382" s="18" t="s">
        <v>590</v>
      </c>
      <c r="G382" s="18" t="s">
        <v>591</v>
      </c>
      <c r="I382" s="18" t="s">
        <v>592</v>
      </c>
      <c r="J382" s="18" t="s">
        <v>593</v>
      </c>
      <c r="K382" s="18" t="s">
        <v>1768</v>
      </c>
    </row>
    <row r="383" spans="1:11" x14ac:dyDescent="0.2">
      <c r="A383" s="18" t="s">
        <v>24</v>
      </c>
      <c r="C383" s="18" t="s">
        <v>594</v>
      </c>
      <c r="D383" s="18" t="s">
        <v>595</v>
      </c>
      <c r="H383" s="18" t="s">
        <v>596</v>
      </c>
      <c r="I383" s="18" t="s">
        <v>597</v>
      </c>
      <c r="K383" s="18" t="s">
        <v>598</v>
      </c>
    </row>
    <row r="384" spans="1:11" x14ac:dyDescent="0.2">
      <c r="A384" s="18" t="s">
        <v>24</v>
      </c>
      <c r="C384" s="18" t="s">
        <v>599</v>
      </c>
      <c r="D384" s="18" t="s">
        <v>600</v>
      </c>
      <c r="H384" s="18" t="s">
        <v>1065</v>
      </c>
      <c r="I384" s="18" t="s">
        <v>601</v>
      </c>
      <c r="K384" s="18" t="s">
        <v>602</v>
      </c>
    </row>
    <row r="385" spans="1:11" x14ac:dyDescent="0.2">
      <c r="A385" s="18" t="s">
        <v>24</v>
      </c>
      <c r="C385" s="18" t="s">
        <v>599</v>
      </c>
      <c r="D385" s="18" t="s">
        <v>600</v>
      </c>
    </row>
    <row r="386" spans="1:11" x14ac:dyDescent="0.2">
      <c r="A386" s="18" t="s">
        <v>24</v>
      </c>
    </row>
    <row r="387" spans="1:11" x14ac:dyDescent="0.2">
      <c r="A387" s="18" t="s">
        <v>24</v>
      </c>
      <c r="C387" s="18" t="s">
        <v>1769</v>
      </c>
      <c r="D387" s="18" t="s">
        <v>1770</v>
      </c>
      <c r="E387" s="18" t="s">
        <v>622</v>
      </c>
      <c r="F387" s="18" t="s">
        <v>1771</v>
      </c>
      <c r="G387" s="18" t="s">
        <v>1772</v>
      </c>
      <c r="I387" s="18" t="s">
        <v>1773</v>
      </c>
      <c r="J387" s="18" t="s">
        <v>1774</v>
      </c>
      <c r="K387" s="18" t="s">
        <v>1775</v>
      </c>
    </row>
    <row r="388" spans="1:11" x14ac:dyDescent="0.2">
      <c r="A388" s="18" t="s">
        <v>24</v>
      </c>
      <c r="C388" s="18" t="s">
        <v>1776</v>
      </c>
      <c r="D388" s="18" t="s">
        <v>1777</v>
      </c>
      <c r="H388" s="18" t="s">
        <v>1778</v>
      </c>
      <c r="I388" s="18" t="s">
        <v>1779</v>
      </c>
      <c r="K388" s="18" t="s">
        <v>1780</v>
      </c>
    </row>
    <row r="389" spans="1:11" x14ac:dyDescent="0.2">
      <c r="A389" s="18" t="s">
        <v>24</v>
      </c>
      <c r="C389" s="18" t="s">
        <v>1781</v>
      </c>
      <c r="D389" s="18" t="s">
        <v>1782</v>
      </c>
      <c r="H389" s="18" t="s">
        <v>1065</v>
      </c>
      <c r="I389" s="18" t="s">
        <v>1783</v>
      </c>
      <c r="K389" s="18" t="s">
        <v>1784</v>
      </c>
    </row>
    <row r="390" spans="1:11" x14ac:dyDescent="0.2">
      <c r="A390" s="18" t="s">
        <v>24</v>
      </c>
      <c r="C390" s="18" t="s">
        <v>1781</v>
      </c>
      <c r="D390" s="18" t="s">
        <v>1782</v>
      </c>
    </row>
    <row r="391" spans="1:11" x14ac:dyDescent="0.2">
      <c r="A391" s="18" t="s">
        <v>24</v>
      </c>
    </row>
    <row r="392" spans="1:11" x14ac:dyDescent="0.2">
      <c r="A392" s="18" t="s">
        <v>24</v>
      </c>
      <c r="C392" s="18" t="s">
        <v>1785</v>
      </c>
      <c r="D392" s="18" t="s">
        <v>1786</v>
      </c>
      <c r="E392" s="18" t="s">
        <v>633</v>
      </c>
      <c r="F392" s="18" t="s">
        <v>1787</v>
      </c>
      <c r="G392" s="18" t="s">
        <v>1788</v>
      </c>
      <c r="I392" s="18" t="s">
        <v>1789</v>
      </c>
      <c r="J392" s="18" t="s">
        <v>1790</v>
      </c>
      <c r="K392" s="18" t="s">
        <v>1791</v>
      </c>
    </row>
    <row r="393" spans="1:11" x14ac:dyDescent="0.2">
      <c r="A393" s="18" t="s">
        <v>24</v>
      </c>
      <c r="C393" s="18" t="s">
        <v>604</v>
      </c>
      <c r="D393" s="18" t="s">
        <v>605</v>
      </c>
      <c r="H393" s="18" t="s">
        <v>1792</v>
      </c>
      <c r="I393" s="18" t="s">
        <v>606</v>
      </c>
      <c r="K393" s="18" t="s">
        <v>607</v>
      </c>
    </row>
    <row r="394" spans="1:11" x14ac:dyDescent="0.2">
      <c r="A394" s="18" t="s">
        <v>24</v>
      </c>
      <c r="C394" s="18" t="s">
        <v>1793</v>
      </c>
      <c r="D394" s="18" t="s">
        <v>1794</v>
      </c>
      <c r="H394" s="18" t="s">
        <v>1065</v>
      </c>
      <c r="I394" s="18" t="s">
        <v>1795</v>
      </c>
      <c r="K394" s="18" t="s">
        <v>1796</v>
      </c>
    </row>
    <row r="395" spans="1:11" x14ac:dyDescent="0.2">
      <c r="A395" s="18" t="s">
        <v>24</v>
      </c>
      <c r="C395" s="18" t="s">
        <v>1793</v>
      </c>
      <c r="D395" s="18" t="s">
        <v>1794</v>
      </c>
    </row>
    <row r="396" spans="1:11" x14ac:dyDescent="0.2">
      <c r="A396" s="18" t="s">
        <v>24</v>
      </c>
    </row>
    <row r="397" spans="1:11" x14ac:dyDescent="0.2">
      <c r="A397" s="18" t="s">
        <v>24</v>
      </c>
      <c r="C397" s="18" t="s">
        <v>1797</v>
      </c>
      <c r="D397" s="18" t="s">
        <v>1798</v>
      </c>
      <c r="E397" s="18" t="s">
        <v>647</v>
      </c>
      <c r="F397" s="18" t="s">
        <v>1799</v>
      </c>
      <c r="G397" s="18" t="s">
        <v>1800</v>
      </c>
      <c r="I397" s="18" t="s">
        <v>1801</v>
      </c>
      <c r="J397" s="18" t="s">
        <v>1802</v>
      </c>
      <c r="K397" s="18" t="s">
        <v>1803</v>
      </c>
    </row>
    <row r="398" spans="1:11" x14ac:dyDescent="0.2">
      <c r="A398" s="18" t="s">
        <v>24</v>
      </c>
      <c r="C398" s="18" t="s">
        <v>609</v>
      </c>
      <c r="D398" s="18" t="s">
        <v>610</v>
      </c>
      <c r="H398" s="18" t="s">
        <v>1804</v>
      </c>
      <c r="I398" s="18" t="s">
        <v>611</v>
      </c>
      <c r="K398" s="18" t="s">
        <v>612</v>
      </c>
    </row>
    <row r="399" spans="1:11" x14ac:dyDescent="0.2">
      <c r="A399" s="18" t="s">
        <v>24</v>
      </c>
      <c r="C399" s="18" t="s">
        <v>613</v>
      </c>
      <c r="D399" s="18" t="s">
        <v>614</v>
      </c>
      <c r="H399" s="18" t="s">
        <v>1065</v>
      </c>
      <c r="I399" s="18" t="s">
        <v>615</v>
      </c>
      <c r="K399" s="18" t="s">
        <v>616</v>
      </c>
    </row>
    <row r="400" spans="1:11" x14ac:dyDescent="0.2">
      <c r="A400" s="18" t="s">
        <v>24</v>
      </c>
      <c r="C400" s="18" t="s">
        <v>613</v>
      </c>
      <c r="D400" s="18" t="s">
        <v>614</v>
      </c>
    </row>
    <row r="401" spans="1:11" x14ac:dyDescent="0.2">
      <c r="A401" s="18" t="s">
        <v>24</v>
      </c>
    </row>
    <row r="402" spans="1:11" x14ac:dyDescent="0.2">
      <c r="A402" s="18" t="s">
        <v>24</v>
      </c>
      <c r="C402" s="18" t="s">
        <v>1805</v>
      </c>
      <c r="D402" s="18" t="s">
        <v>1806</v>
      </c>
      <c r="E402" s="18" t="s">
        <v>652</v>
      </c>
      <c r="F402" s="18" t="s">
        <v>1807</v>
      </c>
      <c r="G402" s="18" t="s">
        <v>1808</v>
      </c>
      <c r="I402" s="18" t="s">
        <v>1809</v>
      </c>
      <c r="J402" s="18" t="s">
        <v>1810</v>
      </c>
      <c r="K402" s="18" t="s">
        <v>1811</v>
      </c>
    </row>
    <row r="403" spans="1:11" x14ac:dyDescent="0.2">
      <c r="A403" s="18" t="s">
        <v>24</v>
      </c>
      <c r="C403" s="18" t="s">
        <v>1812</v>
      </c>
      <c r="D403" s="18" t="s">
        <v>1813</v>
      </c>
      <c r="H403" s="18" t="s">
        <v>1814</v>
      </c>
      <c r="I403" s="18" t="s">
        <v>1815</v>
      </c>
      <c r="K403" s="18" t="s">
        <v>1816</v>
      </c>
    </row>
    <row r="404" spans="1:11" x14ac:dyDescent="0.2">
      <c r="A404" s="18" t="s">
        <v>24</v>
      </c>
      <c r="C404" s="18" t="s">
        <v>618</v>
      </c>
      <c r="D404" s="18" t="s">
        <v>619</v>
      </c>
      <c r="H404" s="18" t="s">
        <v>1065</v>
      </c>
      <c r="I404" s="18" t="s">
        <v>620</v>
      </c>
      <c r="K404" s="18" t="s">
        <v>621</v>
      </c>
    </row>
    <row r="405" spans="1:11" x14ac:dyDescent="0.2">
      <c r="A405" s="18" t="s">
        <v>24</v>
      </c>
      <c r="C405" s="18" t="s">
        <v>618</v>
      </c>
      <c r="D405" s="18" t="s">
        <v>619</v>
      </c>
    </row>
    <row r="406" spans="1:11" x14ac:dyDescent="0.2">
      <c r="A406" s="18" t="s">
        <v>24</v>
      </c>
    </row>
    <row r="407" spans="1:11" x14ac:dyDescent="0.2">
      <c r="A407" s="18" t="s">
        <v>24</v>
      </c>
      <c r="C407" s="18" t="s">
        <v>1817</v>
      </c>
      <c r="D407" s="18" t="s">
        <v>1818</v>
      </c>
      <c r="E407" s="18" t="s">
        <v>661</v>
      </c>
      <c r="F407" s="18" t="s">
        <v>1819</v>
      </c>
      <c r="G407" s="18" t="s">
        <v>1820</v>
      </c>
      <c r="I407" s="18" t="s">
        <v>1821</v>
      </c>
      <c r="J407" s="18" t="s">
        <v>1822</v>
      </c>
      <c r="K407" s="18" t="s">
        <v>1823</v>
      </c>
    </row>
    <row r="408" spans="1:11" x14ac:dyDescent="0.2">
      <c r="A408" s="18" t="s">
        <v>24</v>
      </c>
      <c r="C408" s="18" t="s">
        <v>1824</v>
      </c>
      <c r="D408" s="18" t="s">
        <v>1825</v>
      </c>
      <c r="H408" s="18" t="s">
        <v>1826</v>
      </c>
      <c r="I408" s="18" t="s">
        <v>1827</v>
      </c>
      <c r="K408" s="18" t="s">
        <v>1828</v>
      </c>
    </row>
    <row r="409" spans="1:11" x14ac:dyDescent="0.2">
      <c r="A409" s="18" t="s">
        <v>24</v>
      </c>
      <c r="C409" s="18" t="s">
        <v>1829</v>
      </c>
      <c r="D409" s="18" t="s">
        <v>1830</v>
      </c>
      <c r="H409" s="18" t="s">
        <v>1065</v>
      </c>
      <c r="I409" s="18" t="s">
        <v>1831</v>
      </c>
      <c r="K409" s="18" t="s">
        <v>1832</v>
      </c>
    </row>
    <row r="410" spans="1:11" x14ac:dyDescent="0.2">
      <c r="A410" s="18" t="s">
        <v>24</v>
      </c>
      <c r="C410" s="18" t="s">
        <v>1829</v>
      </c>
      <c r="D410" s="18" t="s">
        <v>1830</v>
      </c>
    </row>
    <row r="411" spans="1:11" x14ac:dyDescent="0.2">
      <c r="A411" s="18" t="s">
        <v>24</v>
      </c>
    </row>
    <row r="412" spans="1:11" x14ac:dyDescent="0.2">
      <c r="A412" s="18" t="s">
        <v>24</v>
      </c>
      <c r="C412" s="18" t="s">
        <v>1833</v>
      </c>
      <c r="D412" s="18" t="s">
        <v>1834</v>
      </c>
      <c r="E412" s="18" t="s">
        <v>666</v>
      </c>
      <c r="F412" s="18" t="s">
        <v>1835</v>
      </c>
      <c r="G412" s="18" t="s">
        <v>1836</v>
      </c>
      <c r="I412" s="18" t="s">
        <v>1837</v>
      </c>
      <c r="J412" s="18" t="s">
        <v>1838</v>
      </c>
      <c r="K412" s="18" t="s">
        <v>1839</v>
      </c>
    </row>
    <row r="413" spans="1:11" x14ac:dyDescent="0.2">
      <c r="A413" s="18" t="s">
        <v>24</v>
      </c>
      <c r="C413" s="18" t="s">
        <v>623</v>
      </c>
      <c r="D413" s="18" t="s">
        <v>624</v>
      </c>
      <c r="H413" s="18" t="s">
        <v>1840</v>
      </c>
      <c r="I413" s="18" t="s">
        <v>625</v>
      </c>
      <c r="K413" s="18" t="s">
        <v>626</v>
      </c>
    </row>
    <row r="414" spans="1:11" x14ac:dyDescent="0.2">
      <c r="A414" s="18" t="s">
        <v>24</v>
      </c>
      <c r="C414" s="18" t="s">
        <v>627</v>
      </c>
      <c r="D414" s="18" t="s">
        <v>628</v>
      </c>
      <c r="H414" s="18" t="s">
        <v>1065</v>
      </c>
      <c r="I414" s="18" t="s">
        <v>629</v>
      </c>
      <c r="K414" s="18" t="s">
        <v>630</v>
      </c>
    </row>
    <row r="415" spans="1:11" x14ac:dyDescent="0.2">
      <c r="A415" s="18" t="s">
        <v>24</v>
      </c>
      <c r="C415" s="18" t="s">
        <v>627</v>
      </c>
      <c r="D415" s="18" t="s">
        <v>628</v>
      </c>
    </row>
    <row r="416" spans="1:11" x14ac:dyDescent="0.2">
      <c r="A416" s="18" t="s">
        <v>24</v>
      </c>
    </row>
    <row r="417" spans="1:11" x14ac:dyDescent="0.2">
      <c r="A417" s="18" t="s">
        <v>24</v>
      </c>
      <c r="C417" s="18" t="s">
        <v>631</v>
      </c>
      <c r="D417" s="18" t="s">
        <v>632</v>
      </c>
      <c r="E417" s="18" t="s">
        <v>677</v>
      </c>
      <c r="F417" s="18" t="s">
        <v>634</v>
      </c>
      <c r="G417" s="18" t="s">
        <v>635</v>
      </c>
      <c r="I417" s="18" t="s">
        <v>636</v>
      </c>
      <c r="J417" s="18" t="s">
        <v>637</v>
      </c>
      <c r="K417" s="18" t="s">
        <v>1841</v>
      </c>
    </row>
    <row r="418" spans="1:11" x14ac:dyDescent="0.2">
      <c r="A418" s="18" t="s">
        <v>24</v>
      </c>
      <c r="C418" s="18" t="s">
        <v>638</v>
      </c>
      <c r="D418" s="18" t="s">
        <v>639</v>
      </c>
      <c r="H418" s="18" t="s">
        <v>640</v>
      </c>
      <c r="I418" s="18" t="s">
        <v>641</v>
      </c>
      <c r="K418" s="18" t="s">
        <v>642</v>
      </c>
    </row>
    <row r="419" spans="1:11" x14ac:dyDescent="0.2">
      <c r="A419" s="18" t="s">
        <v>24</v>
      </c>
      <c r="C419" s="18" t="s">
        <v>643</v>
      </c>
      <c r="D419" s="18" t="s">
        <v>644</v>
      </c>
      <c r="H419" s="18" t="s">
        <v>1065</v>
      </c>
      <c r="I419" s="18" t="s">
        <v>645</v>
      </c>
      <c r="K419" s="18" t="s">
        <v>646</v>
      </c>
    </row>
    <row r="420" spans="1:11" x14ac:dyDescent="0.2">
      <c r="A420" s="18" t="s">
        <v>24</v>
      </c>
      <c r="C420" s="18" t="s">
        <v>643</v>
      </c>
      <c r="D420" s="18" t="s">
        <v>644</v>
      </c>
    </row>
    <row r="421" spans="1:11" x14ac:dyDescent="0.2">
      <c r="A421" s="18" t="s">
        <v>24</v>
      </c>
    </row>
    <row r="422" spans="1:11" x14ac:dyDescent="0.2">
      <c r="A422" s="18" t="s">
        <v>24</v>
      </c>
      <c r="C422" s="18" t="s">
        <v>1842</v>
      </c>
      <c r="D422" s="18" t="s">
        <v>1843</v>
      </c>
      <c r="E422" s="18" t="s">
        <v>691</v>
      </c>
      <c r="F422" s="18" t="s">
        <v>1844</v>
      </c>
      <c r="G422" s="18" t="s">
        <v>1845</v>
      </c>
      <c r="I422" s="18" t="s">
        <v>1846</v>
      </c>
      <c r="J422" s="18" t="s">
        <v>1847</v>
      </c>
      <c r="K422" s="18" t="s">
        <v>1848</v>
      </c>
    </row>
    <row r="423" spans="1:11" x14ac:dyDescent="0.2">
      <c r="A423" s="18" t="s">
        <v>24</v>
      </c>
      <c r="C423" s="18" t="s">
        <v>1849</v>
      </c>
      <c r="D423" s="18" t="s">
        <v>1850</v>
      </c>
      <c r="H423" s="18" t="s">
        <v>1851</v>
      </c>
      <c r="I423" s="18" t="s">
        <v>1852</v>
      </c>
      <c r="K423" s="18" t="s">
        <v>1853</v>
      </c>
    </row>
    <row r="424" spans="1:11" x14ac:dyDescent="0.2">
      <c r="A424" s="18" t="s">
        <v>24</v>
      </c>
      <c r="C424" s="18" t="s">
        <v>1854</v>
      </c>
      <c r="D424" s="18" t="s">
        <v>1855</v>
      </c>
      <c r="H424" s="18" t="s">
        <v>1065</v>
      </c>
      <c r="I424" s="18" t="s">
        <v>1856</v>
      </c>
      <c r="K424" s="18" t="s">
        <v>1857</v>
      </c>
    </row>
    <row r="425" spans="1:11" x14ac:dyDescent="0.2">
      <c r="A425" s="18" t="s">
        <v>24</v>
      </c>
      <c r="C425" s="18" t="s">
        <v>1854</v>
      </c>
      <c r="D425" s="18" t="s">
        <v>1855</v>
      </c>
    </row>
    <row r="426" spans="1:11" x14ac:dyDescent="0.2">
      <c r="A426" s="18" t="s">
        <v>24</v>
      </c>
    </row>
    <row r="427" spans="1:11" x14ac:dyDescent="0.2">
      <c r="A427" s="18" t="s">
        <v>24</v>
      </c>
      <c r="C427" s="18" t="s">
        <v>1858</v>
      </c>
      <c r="D427" s="18" t="s">
        <v>1859</v>
      </c>
      <c r="E427" s="18" t="s">
        <v>696</v>
      </c>
      <c r="F427" s="18" t="s">
        <v>1860</v>
      </c>
      <c r="G427" s="18" t="s">
        <v>1861</v>
      </c>
      <c r="I427" s="18" t="s">
        <v>1862</v>
      </c>
      <c r="J427" s="18" t="s">
        <v>1863</v>
      </c>
      <c r="K427" s="18" t="s">
        <v>1864</v>
      </c>
    </row>
    <row r="428" spans="1:11" x14ac:dyDescent="0.2">
      <c r="A428" s="18" t="s">
        <v>24</v>
      </c>
      <c r="C428" s="18" t="s">
        <v>648</v>
      </c>
      <c r="D428" s="18" t="s">
        <v>649</v>
      </c>
      <c r="H428" s="18" t="s">
        <v>1865</v>
      </c>
      <c r="I428" s="18" t="s">
        <v>650</v>
      </c>
      <c r="K428" s="18" t="s">
        <v>651</v>
      </c>
    </row>
    <row r="429" spans="1:11" x14ac:dyDescent="0.2">
      <c r="A429" s="18" t="s">
        <v>24</v>
      </c>
      <c r="C429" s="18" t="s">
        <v>1866</v>
      </c>
      <c r="D429" s="18" t="s">
        <v>1867</v>
      </c>
      <c r="H429" s="18" t="s">
        <v>1065</v>
      </c>
      <c r="I429" s="18" t="s">
        <v>1868</v>
      </c>
      <c r="K429" s="18" t="s">
        <v>1869</v>
      </c>
    </row>
    <row r="430" spans="1:11" x14ac:dyDescent="0.2">
      <c r="A430" s="18" t="s">
        <v>24</v>
      </c>
      <c r="C430" s="18" t="s">
        <v>1866</v>
      </c>
      <c r="D430" s="18" t="s">
        <v>1867</v>
      </c>
    </row>
    <row r="431" spans="1:11" x14ac:dyDescent="0.2">
      <c r="A431" s="18" t="s">
        <v>24</v>
      </c>
    </row>
    <row r="432" spans="1:11" x14ac:dyDescent="0.2">
      <c r="A432" s="18" t="s">
        <v>24</v>
      </c>
      <c r="C432" s="18" t="s">
        <v>1870</v>
      </c>
      <c r="D432" s="18" t="s">
        <v>1871</v>
      </c>
      <c r="E432" s="18" t="s">
        <v>705</v>
      </c>
      <c r="F432" s="18" t="s">
        <v>1872</v>
      </c>
      <c r="G432" s="18" t="s">
        <v>1873</v>
      </c>
      <c r="I432" s="18" t="s">
        <v>1874</v>
      </c>
      <c r="J432" s="18" t="s">
        <v>1875</v>
      </c>
      <c r="K432" s="18" t="s">
        <v>1876</v>
      </c>
    </row>
    <row r="433" spans="1:11" x14ac:dyDescent="0.2">
      <c r="A433" s="18" t="s">
        <v>24</v>
      </c>
      <c r="C433" s="18" t="s">
        <v>653</v>
      </c>
      <c r="D433" s="18" t="s">
        <v>654</v>
      </c>
      <c r="H433" s="18" t="s">
        <v>1877</v>
      </c>
      <c r="I433" s="18" t="s">
        <v>655</v>
      </c>
      <c r="K433" s="18" t="s">
        <v>656</v>
      </c>
    </row>
    <row r="434" spans="1:11" x14ac:dyDescent="0.2">
      <c r="A434" s="18" t="s">
        <v>24</v>
      </c>
      <c r="C434" s="18" t="s">
        <v>657</v>
      </c>
      <c r="D434" s="18" t="s">
        <v>658</v>
      </c>
      <c r="H434" s="18" t="s">
        <v>1065</v>
      </c>
      <c r="I434" s="18" t="s">
        <v>659</v>
      </c>
      <c r="K434" s="18" t="s">
        <v>660</v>
      </c>
    </row>
    <row r="435" spans="1:11" x14ac:dyDescent="0.2">
      <c r="A435" s="18" t="s">
        <v>24</v>
      </c>
      <c r="C435" s="18" t="s">
        <v>657</v>
      </c>
      <c r="D435" s="18" t="s">
        <v>658</v>
      </c>
    </row>
    <row r="436" spans="1:11" x14ac:dyDescent="0.2">
      <c r="A436" s="18" t="s">
        <v>24</v>
      </c>
    </row>
    <row r="437" spans="1:11" x14ac:dyDescent="0.2">
      <c r="A437" s="18" t="s">
        <v>24</v>
      </c>
      <c r="C437" s="18" t="s">
        <v>1878</v>
      </c>
      <c r="D437" s="18" t="s">
        <v>1879</v>
      </c>
      <c r="E437" s="18" t="s">
        <v>710</v>
      </c>
      <c r="F437" s="18" t="s">
        <v>1880</v>
      </c>
      <c r="G437" s="18" t="s">
        <v>1881</v>
      </c>
      <c r="I437" s="18" t="s">
        <v>1882</v>
      </c>
      <c r="J437" s="18" t="s">
        <v>1883</v>
      </c>
      <c r="K437" s="18" t="s">
        <v>1884</v>
      </c>
    </row>
    <row r="438" spans="1:11" x14ac:dyDescent="0.2">
      <c r="A438" s="18" t="s">
        <v>24</v>
      </c>
      <c r="C438" s="18" t="s">
        <v>1885</v>
      </c>
      <c r="D438" s="18" t="s">
        <v>1886</v>
      </c>
      <c r="H438" s="18" t="s">
        <v>1887</v>
      </c>
      <c r="I438" s="18" t="s">
        <v>1888</v>
      </c>
      <c r="K438" s="18" t="s">
        <v>1889</v>
      </c>
    </row>
    <row r="439" spans="1:11" x14ac:dyDescent="0.2">
      <c r="A439" s="18" t="s">
        <v>24</v>
      </c>
      <c r="C439" s="18" t="s">
        <v>662</v>
      </c>
      <c r="D439" s="18" t="s">
        <v>663</v>
      </c>
      <c r="H439" s="18" t="s">
        <v>1065</v>
      </c>
      <c r="I439" s="18" t="s">
        <v>664</v>
      </c>
      <c r="K439" s="18" t="s">
        <v>665</v>
      </c>
    </row>
    <row r="440" spans="1:11" x14ac:dyDescent="0.2">
      <c r="A440" s="18" t="s">
        <v>24</v>
      </c>
      <c r="C440" s="18" t="s">
        <v>662</v>
      </c>
      <c r="D440" s="18" t="s">
        <v>663</v>
      </c>
    </row>
    <row r="441" spans="1:11" x14ac:dyDescent="0.2">
      <c r="A441" s="18" t="s">
        <v>24</v>
      </c>
    </row>
    <row r="442" spans="1:11" x14ac:dyDescent="0.2">
      <c r="A442" s="18" t="s">
        <v>24</v>
      </c>
      <c r="C442" s="18" t="s">
        <v>1890</v>
      </c>
      <c r="D442" s="18" t="s">
        <v>1891</v>
      </c>
      <c r="E442" s="18" t="s">
        <v>721</v>
      </c>
      <c r="F442" s="18" t="s">
        <v>1892</v>
      </c>
      <c r="G442" s="18" t="s">
        <v>1893</v>
      </c>
      <c r="I442" s="18" t="s">
        <v>1894</v>
      </c>
      <c r="J442" s="18" t="s">
        <v>1895</v>
      </c>
      <c r="K442" s="18" t="s">
        <v>1896</v>
      </c>
    </row>
    <row r="443" spans="1:11" x14ac:dyDescent="0.2">
      <c r="A443" s="18" t="s">
        <v>24</v>
      </c>
      <c r="C443" s="18" t="s">
        <v>1897</v>
      </c>
      <c r="D443" s="18" t="s">
        <v>1898</v>
      </c>
      <c r="H443" s="18" t="s">
        <v>1899</v>
      </c>
      <c r="I443" s="18" t="s">
        <v>1900</v>
      </c>
      <c r="K443" s="18" t="s">
        <v>1901</v>
      </c>
    </row>
    <row r="444" spans="1:11" x14ac:dyDescent="0.2">
      <c r="A444" s="18" t="s">
        <v>24</v>
      </c>
      <c r="C444" s="18" t="s">
        <v>1902</v>
      </c>
      <c r="D444" s="18" t="s">
        <v>1903</v>
      </c>
      <c r="H444" s="18" t="s">
        <v>1065</v>
      </c>
      <c r="I444" s="18" t="s">
        <v>1904</v>
      </c>
      <c r="K444" s="18" t="s">
        <v>1905</v>
      </c>
    </row>
    <row r="445" spans="1:11" x14ac:dyDescent="0.2">
      <c r="A445" s="18" t="s">
        <v>24</v>
      </c>
      <c r="C445" s="18" t="s">
        <v>1902</v>
      </c>
      <c r="D445" s="18" t="s">
        <v>1903</v>
      </c>
    </row>
    <row r="446" spans="1:11" x14ac:dyDescent="0.2">
      <c r="A446" s="18" t="s">
        <v>24</v>
      </c>
    </row>
    <row r="447" spans="1:11" x14ac:dyDescent="0.2">
      <c r="A447" s="18" t="s">
        <v>24</v>
      </c>
      <c r="C447" s="18" t="s">
        <v>1906</v>
      </c>
      <c r="D447" s="18" t="s">
        <v>1907</v>
      </c>
      <c r="E447" s="18" t="s">
        <v>738</v>
      </c>
      <c r="F447" s="18" t="s">
        <v>1908</v>
      </c>
      <c r="G447" s="18" t="s">
        <v>1909</v>
      </c>
      <c r="I447" s="18" t="s">
        <v>1910</v>
      </c>
      <c r="J447" s="18" t="s">
        <v>1911</v>
      </c>
      <c r="K447" s="18" t="s">
        <v>1912</v>
      </c>
    </row>
    <row r="448" spans="1:11" x14ac:dyDescent="0.2">
      <c r="A448" s="18" t="s">
        <v>24</v>
      </c>
      <c r="C448" s="18" t="s">
        <v>667</v>
      </c>
      <c r="D448" s="18" t="s">
        <v>668</v>
      </c>
      <c r="H448" s="18" t="s">
        <v>1913</v>
      </c>
      <c r="I448" s="18" t="s">
        <v>669</v>
      </c>
      <c r="K448" s="18" t="s">
        <v>670</v>
      </c>
    </row>
    <row r="449" spans="1:11" x14ac:dyDescent="0.2">
      <c r="A449" s="18" t="s">
        <v>24</v>
      </c>
      <c r="C449" s="18" t="s">
        <v>671</v>
      </c>
      <c r="D449" s="18" t="s">
        <v>672</v>
      </c>
      <c r="H449" s="18" t="s">
        <v>1065</v>
      </c>
      <c r="I449" s="18" t="s">
        <v>673</v>
      </c>
      <c r="K449" s="18" t="s">
        <v>674</v>
      </c>
    </row>
    <row r="450" spans="1:11" x14ac:dyDescent="0.2">
      <c r="A450" s="18" t="s">
        <v>24</v>
      </c>
      <c r="C450" s="18" t="s">
        <v>671</v>
      </c>
      <c r="D450" s="18" t="s">
        <v>672</v>
      </c>
    </row>
    <row r="451" spans="1:11" x14ac:dyDescent="0.2">
      <c r="A451" s="18" t="s">
        <v>24</v>
      </c>
    </row>
    <row r="452" spans="1:11" x14ac:dyDescent="0.2">
      <c r="A452" s="18" t="s">
        <v>24</v>
      </c>
      <c r="C452" s="18" t="s">
        <v>675</v>
      </c>
      <c r="D452" s="18" t="s">
        <v>676</v>
      </c>
      <c r="E452" s="18" t="s">
        <v>752</v>
      </c>
      <c r="F452" s="18" t="s">
        <v>678</v>
      </c>
      <c r="G452" s="18" t="s">
        <v>679</v>
      </c>
      <c r="I452" s="18" t="s">
        <v>680</v>
      </c>
      <c r="J452" s="18" t="s">
        <v>681</v>
      </c>
      <c r="K452" s="18" t="s">
        <v>1914</v>
      </c>
    </row>
    <row r="453" spans="1:11" x14ac:dyDescent="0.2">
      <c r="A453" s="18" t="s">
        <v>24</v>
      </c>
      <c r="C453" s="18" t="s">
        <v>682</v>
      </c>
      <c r="D453" s="18" t="s">
        <v>683</v>
      </c>
      <c r="H453" s="18" t="s">
        <v>684</v>
      </c>
      <c r="I453" s="18" t="s">
        <v>685</v>
      </c>
      <c r="K453" s="18" t="s">
        <v>686</v>
      </c>
    </row>
    <row r="454" spans="1:11" x14ac:dyDescent="0.2">
      <c r="A454" s="18" t="s">
        <v>24</v>
      </c>
      <c r="C454" s="18" t="s">
        <v>687</v>
      </c>
      <c r="D454" s="18" t="s">
        <v>688</v>
      </c>
      <c r="H454" s="18" t="s">
        <v>1065</v>
      </c>
      <c r="I454" s="18" t="s">
        <v>689</v>
      </c>
      <c r="K454" s="18" t="s">
        <v>690</v>
      </c>
    </row>
    <row r="455" spans="1:11" x14ac:dyDescent="0.2">
      <c r="A455" s="18" t="s">
        <v>24</v>
      </c>
      <c r="C455" s="18" t="s">
        <v>687</v>
      </c>
      <c r="D455" s="18" t="s">
        <v>688</v>
      </c>
    </row>
    <row r="456" spans="1:11" x14ac:dyDescent="0.2">
      <c r="A456" s="18" t="s">
        <v>24</v>
      </c>
    </row>
    <row r="457" spans="1:11" x14ac:dyDescent="0.2">
      <c r="A457" s="18" t="s">
        <v>24</v>
      </c>
      <c r="C457" s="18" t="s">
        <v>1915</v>
      </c>
      <c r="D457" s="18" t="s">
        <v>1916</v>
      </c>
      <c r="E457" s="18" t="s">
        <v>757</v>
      </c>
      <c r="F457" s="18" t="s">
        <v>1917</v>
      </c>
      <c r="G457" s="18" t="s">
        <v>1918</v>
      </c>
      <c r="I457" s="18" t="s">
        <v>1919</v>
      </c>
      <c r="J457" s="18" t="s">
        <v>1920</v>
      </c>
      <c r="K457" s="18" t="s">
        <v>1921</v>
      </c>
    </row>
    <row r="458" spans="1:11" x14ac:dyDescent="0.2">
      <c r="A458" s="18" t="s">
        <v>24</v>
      </c>
      <c r="C458" s="18" t="s">
        <v>1922</v>
      </c>
      <c r="D458" s="18" t="s">
        <v>1923</v>
      </c>
      <c r="H458" s="18" t="s">
        <v>1924</v>
      </c>
      <c r="I458" s="18" t="s">
        <v>1925</v>
      </c>
      <c r="K458" s="18" t="s">
        <v>1926</v>
      </c>
    </row>
    <row r="459" spans="1:11" x14ac:dyDescent="0.2">
      <c r="A459" s="18" t="s">
        <v>24</v>
      </c>
      <c r="C459" s="18" t="s">
        <v>1927</v>
      </c>
      <c r="D459" s="18" t="s">
        <v>1928</v>
      </c>
      <c r="H459" s="18" t="s">
        <v>1065</v>
      </c>
      <c r="I459" s="18" t="s">
        <v>1929</v>
      </c>
      <c r="K459" s="18" t="s">
        <v>1930</v>
      </c>
    </row>
    <row r="460" spans="1:11" x14ac:dyDescent="0.2">
      <c r="A460" s="18" t="s">
        <v>24</v>
      </c>
      <c r="C460" s="18" t="s">
        <v>1927</v>
      </c>
      <c r="D460" s="18" t="s">
        <v>1928</v>
      </c>
    </row>
    <row r="461" spans="1:11" x14ac:dyDescent="0.2">
      <c r="A461" s="18" t="s">
        <v>24</v>
      </c>
    </row>
    <row r="462" spans="1:11" x14ac:dyDescent="0.2">
      <c r="A462" s="18" t="s">
        <v>24</v>
      </c>
      <c r="C462" s="18" t="s">
        <v>1931</v>
      </c>
      <c r="D462" s="18" t="s">
        <v>1932</v>
      </c>
      <c r="E462" s="18" t="s">
        <v>766</v>
      </c>
      <c r="F462" s="18" t="s">
        <v>1933</v>
      </c>
      <c r="G462" s="18" t="s">
        <v>1934</v>
      </c>
      <c r="I462" s="18" t="s">
        <v>1935</v>
      </c>
      <c r="J462" s="18" t="s">
        <v>1936</v>
      </c>
      <c r="K462" s="18" t="s">
        <v>1937</v>
      </c>
    </row>
    <row r="463" spans="1:11" x14ac:dyDescent="0.2">
      <c r="A463" s="18" t="s">
        <v>24</v>
      </c>
      <c r="C463" s="18" t="s">
        <v>692</v>
      </c>
      <c r="D463" s="18" t="s">
        <v>693</v>
      </c>
      <c r="H463" s="18" t="s">
        <v>1938</v>
      </c>
      <c r="I463" s="18" t="s">
        <v>694</v>
      </c>
      <c r="K463" s="18" t="s">
        <v>695</v>
      </c>
    </row>
    <row r="464" spans="1:11" x14ac:dyDescent="0.2">
      <c r="A464" s="18" t="s">
        <v>24</v>
      </c>
      <c r="C464" s="18" t="s">
        <v>1939</v>
      </c>
      <c r="D464" s="18" t="s">
        <v>1940</v>
      </c>
      <c r="H464" s="18" t="s">
        <v>1065</v>
      </c>
      <c r="I464" s="18" t="s">
        <v>1941</v>
      </c>
      <c r="K464" s="18" t="s">
        <v>1942</v>
      </c>
    </row>
    <row r="465" spans="1:11" x14ac:dyDescent="0.2">
      <c r="A465" s="18" t="s">
        <v>24</v>
      </c>
      <c r="C465" s="18" t="s">
        <v>1939</v>
      </c>
      <c r="D465" s="18" t="s">
        <v>1940</v>
      </c>
    </row>
    <row r="466" spans="1:11" x14ac:dyDescent="0.2">
      <c r="A466" s="18" t="s">
        <v>24</v>
      </c>
    </row>
    <row r="467" spans="1:11" x14ac:dyDescent="0.2">
      <c r="A467" s="18" t="s">
        <v>24</v>
      </c>
      <c r="C467" s="18" t="s">
        <v>1943</v>
      </c>
      <c r="D467" s="18" t="s">
        <v>1944</v>
      </c>
      <c r="E467" s="18" t="s">
        <v>771</v>
      </c>
      <c r="F467" s="18" t="s">
        <v>1945</v>
      </c>
      <c r="G467" s="18" t="s">
        <v>1946</v>
      </c>
      <c r="I467" s="18" t="s">
        <v>1947</v>
      </c>
      <c r="J467" s="18" t="s">
        <v>1948</v>
      </c>
      <c r="K467" s="18" t="s">
        <v>1949</v>
      </c>
    </row>
    <row r="468" spans="1:11" x14ac:dyDescent="0.2">
      <c r="A468" s="18" t="s">
        <v>24</v>
      </c>
      <c r="C468" s="18" t="s">
        <v>697</v>
      </c>
      <c r="D468" s="18" t="s">
        <v>698</v>
      </c>
      <c r="H468" s="18" t="s">
        <v>1950</v>
      </c>
      <c r="I468" s="18" t="s">
        <v>699</v>
      </c>
      <c r="K468" s="18" t="s">
        <v>700</v>
      </c>
    </row>
    <row r="469" spans="1:11" x14ac:dyDescent="0.2">
      <c r="A469" s="18" t="s">
        <v>24</v>
      </c>
      <c r="C469" s="18" t="s">
        <v>701</v>
      </c>
      <c r="D469" s="18" t="s">
        <v>702</v>
      </c>
      <c r="H469" s="18" t="s">
        <v>1065</v>
      </c>
      <c r="I469" s="18" t="s">
        <v>703</v>
      </c>
      <c r="K469" s="18" t="s">
        <v>704</v>
      </c>
    </row>
    <row r="470" spans="1:11" x14ac:dyDescent="0.2">
      <c r="A470" s="18" t="s">
        <v>24</v>
      </c>
      <c r="C470" s="18" t="s">
        <v>701</v>
      </c>
      <c r="D470" s="18" t="s">
        <v>702</v>
      </c>
    </row>
    <row r="471" spans="1:11" x14ac:dyDescent="0.2">
      <c r="A471" s="18" t="s">
        <v>24</v>
      </c>
    </row>
    <row r="472" spans="1:11" x14ac:dyDescent="0.2">
      <c r="A472" s="18" t="s">
        <v>24</v>
      </c>
      <c r="C472" s="18" t="s">
        <v>1951</v>
      </c>
      <c r="D472" s="18" t="s">
        <v>1952</v>
      </c>
      <c r="E472" s="18" t="s">
        <v>782</v>
      </c>
      <c r="F472" s="18" t="s">
        <v>1953</v>
      </c>
      <c r="G472" s="18" t="s">
        <v>1954</v>
      </c>
      <c r="I472" s="18" t="s">
        <v>1955</v>
      </c>
      <c r="J472" s="18" t="s">
        <v>1956</v>
      </c>
      <c r="K472" s="18" t="s">
        <v>1957</v>
      </c>
    </row>
    <row r="473" spans="1:11" x14ac:dyDescent="0.2">
      <c r="A473" s="18" t="s">
        <v>24</v>
      </c>
      <c r="C473" s="18" t="s">
        <v>1958</v>
      </c>
      <c r="D473" s="18" t="s">
        <v>1959</v>
      </c>
      <c r="H473" s="18" t="s">
        <v>1960</v>
      </c>
      <c r="I473" s="18" t="s">
        <v>1961</v>
      </c>
      <c r="K473" s="18" t="s">
        <v>1962</v>
      </c>
    </row>
    <row r="474" spans="1:11" x14ac:dyDescent="0.2">
      <c r="A474" s="18" t="s">
        <v>24</v>
      </c>
      <c r="C474" s="18" t="s">
        <v>706</v>
      </c>
      <c r="D474" s="18" t="s">
        <v>707</v>
      </c>
      <c r="H474" s="18" t="s">
        <v>1065</v>
      </c>
      <c r="I474" s="18" t="s">
        <v>708</v>
      </c>
      <c r="K474" s="18" t="s">
        <v>709</v>
      </c>
    </row>
    <row r="475" spans="1:11" x14ac:dyDescent="0.2">
      <c r="A475" s="18" t="s">
        <v>24</v>
      </c>
      <c r="C475" s="18" t="s">
        <v>706</v>
      </c>
      <c r="D475" s="18" t="s">
        <v>707</v>
      </c>
    </row>
    <row r="476" spans="1:11" x14ac:dyDescent="0.2">
      <c r="A476" s="18" t="s">
        <v>24</v>
      </c>
    </row>
    <row r="477" spans="1:11" x14ac:dyDescent="0.2">
      <c r="A477" s="18" t="s">
        <v>24</v>
      </c>
      <c r="C477" s="18" t="s">
        <v>1963</v>
      </c>
      <c r="D477" s="18" t="s">
        <v>1964</v>
      </c>
      <c r="E477" s="18" t="s">
        <v>796</v>
      </c>
      <c r="F477" s="18" t="s">
        <v>1965</v>
      </c>
      <c r="G477" s="18" t="s">
        <v>1966</v>
      </c>
      <c r="I477" s="18" t="s">
        <v>1967</v>
      </c>
      <c r="J477" s="18" t="s">
        <v>1968</v>
      </c>
      <c r="K477" s="18" t="s">
        <v>1969</v>
      </c>
    </row>
    <row r="478" spans="1:11" x14ac:dyDescent="0.2">
      <c r="A478" s="18" t="s">
        <v>24</v>
      </c>
      <c r="C478" s="18" t="s">
        <v>1970</v>
      </c>
      <c r="D478" s="18" t="s">
        <v>1971</v>
      </c>
      <c r="H478" s="18" t="s">
        <v>1972</v>
      </c>
      <c r="I478" s="18" t="s">
        <v>1973</v>
      </c>
      <c r="K478" s="18" t="s">
        <v>1974</v>
      </c>
    </row>
    <row r="479" spans="1:11" x14ac:dyDescent="0.2">
      <c r="A479" s="18" t="s">
        <v>24</v>
      </c>
      <c r="C479" s="18" t="s">
        <v>1975</v>
      </c>
      <c r="D479" s="18" t="s">
        <v>1976</v>
      </c>
      <c r="H479" s="18" t="s">
        <v>1065</v>
      </c>
      <c r="I479" s="18" t="s">
        <v>1977</v>
      </c>
      <c r="K479" s="18" t="s">
        <v>1978</v>
      </c>
    </row>
    <row r="480" spans="1:11" x14ac:dyDescent="0.2">
      <c r="A480" s="18" t="s">
        <v>24</v>
      </c>
      <c r="C480" s="18" t="s">
        <v>1975</v>
      </c>
      <c r="D480" s="18" t="s">
        <v>1976</v>
      </c>
    </row>
    <row r="481" spans="1:11" x14ac:dyDescent="0.2">
      <c r="A481" s="18" t="s">
        <v>24</v>
      </c>
    </row>
    <row r="482" spans="1:11" x14ac:dyDescent="0.2">
      <c r="A482" s="18" t="s">
        <v>24</v>
      </c>
      <c r="C482" s="18" t="s">
        <v>1979</v>
      </c>
      <c r="D482" s="18" t="s">
        <v>1980</v>
      </c>
      <c r="E482" s="18" t="s">
        <v>801</v>
      </c>
      <c r="F482" s="18" t="s">
        <v>1981</v>
      </c>
      <c r="G482" s="18" t="s">
        <v>1982</v>
      </c>
      <c r="I482" s="18" t="s">
        <v>1983</v>
      </c>
      <c r="J482" s="18" t="s">
        <v>1984</v>
      </c>
      <c r="K482" s="18" t="s">
        <v>1985</v>
      </c>
    </row>
    <row r="483" spans="1:11" x14ac:dyDescent="0.2">
      <c r="A483" s="18" t="s">
        <v>24</v>
      </c>
      <c r="C483" s="18" t="s">
        <v>711</v>
      </c>
      <c r="D483" s="18" t="s">
        <v>712</v>
      </c>
      <c r="H483" s="18" t="s">
        <v>1986</v>
      </c>
      <c r="I483" s="18" t="s">
        <v>713</v>
      </c>
      <c r="K483" s="18" t="s">
        <v>714</v>
      </c>
    </row>
    <row r="484" spans="1:11" x14ac:dyDescent="0.2">
      <c r="A484" s="18" t="s">
        <v>24</v>
      </c>
      <c r="C484" s="18" t="s">
        <v>715</v>
      </c>
      <c r="D484" s="18" t="s">
        <v>716</v>
      </c>
      <c r="H484" s="18" t="s">
        <v>1065</v>
      </c>
      <c r="I484" s="18" t="s">
        <v>717</v>
      </c>
      <c r="K484" s="18" t="s">
        <v>718</v>
      </c>
    </row>
    <row r="485" spans="1:11" x14ac:dyDescent="0.2">
      <c r="A485" s="18" t="s">
        <v>24</v>
      </c>
      <c r="C485" s="18" t="s">
        <v>715</v>
      </c>
      <c r="D485" s="18" t="s">
        <v>716</v>
      </c>
    </row>
    <row r="486" spans="1:11" x14ac:dyDescent="0.2">
      <c r="A486" s="18" t="s">
        <v>24</v>
      </c>
    </row>
    <row r="487" spans="1:11" x14ac:dyDescent="0.2">
      <c r="A487" s="18" t="s">
        <v>24</v>
      </c>
      <c r="C487" s="18" t="s">
        <v>719</v>
      </c>
      <c r="D487" s="18" t="s">
        <v>720</v>
      </c>
      <c r="E487" s="18" t="s">
        <v>810</v>
      </c>
      <c r="F487" s="18" t="s">
        <v>722</v>
      </c>
      <c r="G487" s="18" t="s">
        <v>723</v>
      </c>
      <c r="I487" s="18" t="s">
        <v>724</v>
      </c>
      <c r="J487" s="18" t="s">
        <v>725</v>
      </c>
      <c r="K487" s="18" t="s">
        <v>726</v>
      </c>
    </row>
    <row r="488" spans="1:11" x14ac:dyDescent="0.2">
      <c r="A488" s="18" t="s">
        <v>24</v>
      </c>
      <c r="C488" s="18" t="s">
        <v>727</v>
      </c>
      <c r="D488" s="18" t="s">
        <v>728</v>
      </c>
      <c r="H488" s="18" t="s">
        <v>729</v>
      </c>
      <c r="I488" s="18" t="s">
        <v>730</v>
      </c>
      <c r="K488" s="18" t="s">
        <v>731</v>
      </c>
    </row>
    <row r="489" spans="1:11" x14ac:dyDescent="0.2">
      <c r="A489" s="18" t="s">
        <v>24</v>
      </c>
      <c r="C489" s="18" t="s">
        <v>732</v>
      </c>
      <c r="D489" s="18" t="s">
        <v>733</v>
      </c>
      <c r="H489" s="18" t="s">
        <v>1065</v>
      </c>
      <c r="I489" s="18" t="s">
        <v>734</v>
      </c>
      <c r="K489" s="18" t="s">
        <v>735</v>
      </c>
    </row>
    <row r="490" spans="1:11" x14ac:dyDescent="0.2">
      <c r="A490" s="18" t="s">
        <v>24</v>
      </c>
      <c r="C490" s="18" t="s">
        <v>732</v>
      </c>
      <c r="D490" s="18" t="s">
        <v>733</v>
      </c>
    </row>
    <row r="491" spans="1:11" x14ac:dyDescent="0.2">
      <c r="A491" s="18" t="s">
        <v>24</v>
      </c>
    </row>
    <row r="492" spans="1:11" x14ac:dyDescent="0.2">
      <c r="A492" s="18" t="s">
        <v>24</v>
      </c>
      <c r="C492" s="18" t="s">
        <v>736</v>
      </c>
      <c r="D492" s="18" t="s">
        <v>737</v>
      </c>
      <c r="E492" s="18" t="s">
        <v>815</v>
      </c>
      <c r="F492" s="18" t="s">
        <v>739</v>
      </c>
      <c r="G492" s="18" t="s">
        <v>740</v>
      </c>
      <c r="I492" s="18" t="s">
        <v>741</v>
      </c>
      <c r="J492" s="18" t="s">
        <v>742</v>
      </c>
      <c r="K492" s="18" t="s">
        <v>1987</v>
      </c>
    </row>
    <row r="493" spans="1:11" x14ac:dyDescent="0.2">
      <c r="A493" s="18" t="s">
        <v>24</v>
      </c>
      <c r="C493" s="18" t="s">
        <v>743</v>
      </c>
      <c r="D493" s="18" t="s">
        <v>744</v>
      </c>
      <c r="H493" s="18" t="s">
        <v>745</v>
      </c>
      <c r="I493" s="18" t="s">
        <v>746</v>
      </c>
      <c r="K493" s="18" t="s">
        <v>747</v>
      </c>
    </row>
    <row r="494" spans="1:11" x14ac:dyDescent="0.2">
      <c r="A494" s="18" t="s">
        <v>24</v>
      </c>
      <c r="C494" s="18" t="s">
        <v>748</v>
      </c>
      <c r="D494" s="18" t="s">
        <v>749</v>
      </c>
      <c r="H494" s="18" t="s">
        <v>1065</v>
      </c>
      <c r="I494" s="18" t="s">
        <v>750</v>
      </c>
      <c r="K494" s="18" t="s">
        <v>751</v>
      </c>
    </row>
    <row r="495" spans="1:11" x14ac:dyDescent="0.2">
      <c r="A495" s="18" t="s">
        <v>24</v>
      </c>
      <c r="C495" s="18" t="s">
        <v>748</v>
      </c>
      <c r="D495" s="18" t="s">
        <v>749</v>
      </c>
    </row>
    <row r="496" spans="1:11" x14ac:dyDescent="0.2">
      <c r="A496" s="18" t="s">
        <v>24</v>
      </c>
    </row>
    <row r="497" spans="1:11" x14ac:dyDescent="0.2">
      <c r="A497" s="18" t="s">
        <v>24</v>
      </c>
      <c r="C497" s="18" t="s">
        <v>1988</v>
      </c>
      <c r="D497" s="18" t="s">
        <v>1989</v>
      </c>
      <c r="E497" s="18" t="s">
        <v>826</v>
      </c>
      <c r="F497" s="18" t="s">
        <v>1990</v>
      </c>
      <c r="G497" s="18" t="s">
        <v>1991</v>
      </c>
      <c r="I497" s="18" t="s">
        <v>1992</v>
      </c>
      <c r="J497" s="18" t="s">
        <v>1993</v>
      </c>
      <c r="K497" s="18" t="s">
        <v>1994</v>
      </c>
    </row>
    <row r="498" spans="1:11" x14ac:dyDescent="0.2">
      <c r="A498" s="18" t="s">
        <v>24</v>
      </c>
      <c r="C498" s="18" t="s">
        <v>1995</v>
      </c>
      <c r="D498" s="18" t="s">
        <v>1996</v>
      </c>
      <c r="H498" s="18" t="s">
        <v>1997</v>
      </c>
      <c r="I498" s="18" t="s">
        <v>1998</v>
      </c>
      <c r="K498" s="18" t="s">
        <v>1999</v>
      </c>
    </row>
    <row r="499" spans="1:11" x14ac:dyDescent="0.2">
      <c r="A499" s="18" t="s">
        <v>24</v>
      </c>
      <c r="C499" s="18" t="s">
        <v>2000</v>
      </c>
      <c r="D499" s="18" t="s">
        <v>2001</v>
      </c>
      <c r="H499" s="18" t="s">
        <v>1065</v>
      </c>
      <c r="I499" s="18" t="s">
        <v>2002</v>
      </c>
      <c r="K499" s="18" t="s">
        <v>2003</v>
      </c>
    </row>
    <row r="500" spans="1:11" x14ac:dyDescent="0.2">
      <c r="A500" s="18" t="s">
        <v>24</v>
      </c>
      <c r="C500" s="18" t="s">
        <v>2000</v>
      </c>
      <c r="D500" s="18" t="s">
        <v>2001</v>
      </c>
    </row>
    <row r="501" spans="1:11" x14ac:dyDescent="0.2">
      <c r="A501" s="18" t="s">
        <v>24</v>
      </c>
    </row>
    <row r="502" spans="1:11" x14ac:dyDescent="0.2">
      <c r="A502" s="18" t="s">
        <v>24</v>
      </c>
      <c r="C502" s="18" t="s">
        <v>2004</v>
      </c>
      <c r="D502" s="18" t="s">
        <v>2005</v>
      </c>
      <c r="E502" s="18" t="s">
        <v>840</v>
      </c>
      <c r="F502" s="18" t="s">
        <v>2006</v>
      </c>
      <c r="G502" s="18" t="s">
        <v>2007</v>
      </c>
      <c r="I502" s="18" t="s">
        <v>2008</v>
      </c>
      <c r="J502" s="18" t="s">
        <v>2009</v>
      </c>
      <c r="K502" s="18" t="s">
        <v>2010</v>
      </c>
    </row>
    <row r="503" spans="1:11" x14ac:dyDescent="0.2">
      <c r="A503" s="18" t="s">
        <v>24</v>
      </c>
      <c r="C503" s="18" t="s">
        <v>753</v>
      </c>
      <c r="D503" s="18" t="s">
        <v>754</v>
      </c>
      <c r="H503" s="18" t="s">
        <v>2011</v>
      </c>
      <c r="I503" s="18" t="s">
        <v>755</v>
      </c>
      <c r="K503" s="18" t="s">
        <v>756</v>
      </c>
    </row>
    <row r="504" spans="1:11" x14ac:dyDescent="0.2">
      <c r="A504" s="18" t="s">
        <v>24</v>
      </c>
      <c r="C504" s="18" t="s">
        <v>2012</v>
      </c>
      <c r="D504" s="18" t="s">
        <v>2013</v>
      </c>
      <c r="H504" s="18" t="s">
        <v>1065</v>
      </c>
      <c r="I504" s="18" t="s">
        <v>2014</v>
      </c>
      <c r="K504" s="18" t="s">
        <v>2015</v>
      </c>
    </row>
    <row r="505" spans="1:11" x14ac:dyDescent="0.2">
      <c r="A505" s="18" t="s">
        <v>24</v>
      </c>
      <c r="C505" s="18" t="s">
        <v>2012</v>
      </c>
      <c r="D505" s="18" t="s">
        <v>2013</v>
      </c>
    </row>
    <row r="506" spans="1:11" x14ac:dyDescent="0.2">
      <c r="A506" s="18" t="s">
        <v>24</v>
      </c>
    </row>
    <row r="507" spans="1:11" x14ac:dyDescent="0.2">
      <c r="A507" s="18" t="s">
        <v>24</v>
      </c>
      <c r="C507" s="18" t="s">
        <v>2016</v>
      </c>
      <c r="D507" s="18" t="s">
        <v>2017</v>
      </c>
      <c r="E507" s="18" t="s">
        <v>845</v>
      </c>
      <c r="F507" s="18" t="s">
        <v>2018</v>
      </c>
      <c r="G507" s="18" t="s">
        <v>2019</v>
      </c>
      <c r="I507" s="18" t="s">
        <v>2020</v>
      </c>
      <c r="J507" s="18" t="s">
        <v>2021</v>
      </c>
      <c r="K507" s="18" t="s">
        <v>2022</v>
      </c>
    </row>
    <row r="508" spans="1:11" x14ac:dyDescent="0.2">
      <c r="A508" s="18" t="s">
        <v>24</v>
      </c>
      <c r="C508" s="18" t="s">
        <v>758</v>
      </c>
      <c r="D508" s="18" t="s">
        <v>759</v>
      </c>
      <c r="H508" s="18" t="s">
        <v>2023</v>
      </c>
      <c r="I508" s="18" t="s">
        <v>760</v>
      </c>
      <c r="K508" s="18" t="s">
        <v>761</v>
      </c>
    </row>
    <row r="509" spans="1:11" x14ac:dyDescent="0.2">
      <c r="A509" s="18" t="s">
        <v>24</v>
      </c>
      <c r="C509" s="18" t="s">
        <v>762</v>
      </c>
      <c r="D509" s="18" t="s">
        <v>763</v>
      </c>
      <c r="H509" s="18" t="s">
        <v>1065</v>
      </c>
      <c r="I509" s="18" t="s">
        <v>764</v>
      </c>
      <c r="K509" s="18" t="s">
        <v>765</v>
      </c>
    </row>
    <row r="510" spans="1:11" x14ac:dyDescent="0.2">
      <c r="A510" s="18" t="s">
        <v>24</v>
      </c>
      <c r="C510" s="18" t="s">
        <v>762</v>
      </c>
      <c r="D510" s="18" t="s">
        <v>763</v>
      </c>
    </row>
    <row r="511" spans="1:11" x14ac:dyDescent="0.2">
      <c r="A511" s="18" t="s">
        <v>24</v>
      </c>
    </row>
    <row r="512" spans="1:11" x14ac:dyDescent="0.2">
      <c r="A512" s="18" t="s">
        <v>24</v>
      </c>
      <c r="C512" s="18" t="s">
        <v>2024</v>
      </c>
      <c r="D512" s="18" t="s">
        <v>2025</v>
      </c>
      <c r="E512" s="18" t="s">
        <v>854</v>
      </c>
      <c r="F512" s="18" t="s">
        <v>2026</v>
      </c>
      <c r="G512" s="18" t="s">
        <v>2027</v>
      </c>
      <c r="I512" s="18" t="s">
        <v>2028</v>
      </c>
      <c r="J512" s="18" t="s">
        <v>2029</v>
      </c>
      <c r="K512" s="18" t="s">
        <v>2030</v>
      </c>
    </row>
    <row r="513" spans="1:11" x14ac:dyDescent="0.2">
      <c r="A513" s="18" t="s">
        <v>24</v>
      </c>
      <c r="C513" s="18" t="s">
        <v>2031</v>
      </c>
      <c r="D513" s="18" t="s">
        <v>2032</v>
      </c>
      <c r="H513" s="18" t="s">
        <v>2033</v>
      </c>
      <c r="I513" s="18" t="s">
        <v>2034</v>
      </c>
      <c r="K513" s="18" t="s">
        <v>2035</v>
      </c>
    </row>
    <row r="514" spans="1:11" x14ac:dyDescent="0.2">
      <c r="A514" s="18" t="s">
        <v>24</v>
      </c>
      <c r="C514" s="18" t="s">
        <v>767</v>
      </c>
      <c r="D514" s="18" t="s">
        <v>768</v>
      </c>
      <c r="H514" s="18" t="s">
        <v>1065</v>
      </c>
      <c r="I514" s="18" t="s">
        <v>769</v>
      </c>
      <c r="K514" s="18" t="s">
        <v>770</v>
      </c>
    </row>
    <row r="515" spans="1:11" x14ac:dyDescent="0.2">
      <c r="A515" s="18" t="s">
        <v>24</v>
      </c>
      <c r="C515" s="18" t="s">
        <v>767</v>
      </c>
      <c r="D515" s="18" t="s">
        <v>768</v>
      </c>
    </row>
    <row r="516" spans="1:11" x14ac:dyDescent="0.2">
      <c r="A516" s="18" t="s">
        <v>24</v>
      </c>
    </row>
    <row r="517" spans="1:11" x14ac:dyDescent="0.2">
      <c r="A517" s="18" t="s">
        <v>24</v>
      </c>
      <c r="C517" s="18" t="s">
        <v>2036</v>
      </c>
      <c r="D517" s="18" t="s">
        <v>2037</v>
      </c>
      <c r="E517" s="18" t="s">
        <v>859</v>
      </c>
      <c r="F517" s="18" t="s">
        <v>2038</v>
      </c>
      <c r="G517" s="18" t="s">
        <v>2039</v>
      </c>
      <c r="I517" s="18" t="s">
        <v>2040</v>
      </c>
      <c r="J517" s="18" t="s">
        <v>2041</v>
      </c>
      <c r="K517" s="18" t="s">
        <v>2042</v>
      </c>
    </row>
    <row r="518" spans="1:11" x14ac:dyDescent="0.2">
      <c r="A518" s="18" t="s">
        <v>24</v>
      </c>
      <c r="C518" s="18" t="s">
        <v>2043</v>
      </c>
      <c r="D518" s="18" t="s">
        <v>2044</v>
      </c>
      <c r="H518" s="18" t="s">
        <v>2045</v>
      </c>
      <c r="I518" s="18" t="s">
        <v>2046</v>
      </c>
      <c r="K518" s="18" t="s">
        <v>2047</v>
      </c>
    </row>
    <row r="519" spans="1:11" x14ac:dyDescent="0.2">
      <c r="A519" s="18" t="s">
        <v>24</v>
      </c>
      <c r="C519" s="18" t="s">
        <v>2048</v>
      </c>
      <c r="D519" s="18" t="s">
        <v>2049</v>
      </c>
      <c r="H519" s="18" t="s">
        <v>1065</v>
      </c>
      <c r="I519" s="18" t="s">
        <v>2050</v>
      </c>
      <c r="K519" s="18" t="s">
        <v>2051</v>
      </c>
    </row>
    <row r="520" spans="1:11" x14ac:dyDescent="0.2">
      <c r="A520" s="18" t="s">
        <v>24</v>
      </c>
      <c r="C520" s="18" t="s">
        <v>2048</v>
      </c>
      <c r="D520" s="18" t="s">
        <v>2049</v>
      </c>
    </row>
    <row r="521" spans="1:11" x14ac:dyDescent="0.2">
      <c r="A521" s="18" t="s">
        <v>24</v>
      </c>
    </row>
    <row r="522" spans="1:11" x14ac:dyDescent="0.2">
      <c r="A522" s="18" t="s">
        <v>24</v>
      </c>
      <c r="C522" s="18" t="s">
        <v>2052</v>
      </c>
      <c r="D522" s="18" t="s">
        <v>2053</v>
      </c>
      <c r="E522" s="18" t="s">
        <v>2054</v>
      </c>
      <c r="F522" s="18" t="s">
        <v>2055</v>
      </c>
      <c r="G522" s="18" t="s">
        <v>2056</v>
      </c>
      <c r="I522" s="18" t="s">
        <v>2057</v>
      </c>
      <c r="J522" s="18" t="s">
        <v>2058</v>
      </c>
      <c r="K522" s="18" t="s">
        <v>2059</v>
      </c>
    </row>
    <row r="523" spans="1:11" x14ac:dyDescent="0.2">
      <c r="A523" s="18" t="s">
        <v>24</v>
      </c>
      <c r="C523" s="18" t="s">
        <v>772</v>
      </c>
      <c r="D523" s="18" t="s">
        <v>773</v>
      </c>
      <c r="H523" s="18" t="s">
        <v>2060</v>
      </c>
      <c r="I523" s="18" t="s">
        <v>774</v>
      </c>
      <c r="K523" s="18" t="s">
        <v>775</v>
      </c>
    </row>
    <row r="524" spans="1:11" x14ac:dyDescent="0.2">
      <c r="A524" s="18" t="s">
        <v>24</v>
      </c>
      <c r="C524" s="18" t="s">
        <v>776</v>
      </c>
      <c r="D524" s="18" t="s">
        <v>777</v>
      </c>
      <c r="H524" s="18" t="s">
        <v>1065</v>
      </c>
      <c r="I524" s="18" t="s">
        <v>778</v>
      </c>
      <c r="K524" s="18" t="s">
        <v>779</v>
      </c>
    </row>
    <row r="525" spans="1:11" x14ac:dyDescent="0.2">
      <c r="A525" s="18" t="s">
        <v>24</v>
      </c>
      <c r="C525" s="18" t="s">
        <v>776</v>
      </c>
      <c r="D525" s="18" t="s">
        <v>777</v>
      </c>
    </row>
    <row r="526" spans="1:11" x14ac:dyDescent="0.2">
      <c r="A526" s="18" t="s">
        <v>24</v>
      </c>
    </row>
    <row r="527" spans="1:11" x14ac:dyDescent="0.2">
      <c r="A527" s="18" t="s">
        <v>24</v>
      </c>
      <c r="C527" s="18" t="s">
        <v>780</v>
      </c>
      <c r="D527" s="18" t="s">
        <v>781</v>
      </c>
      <c r="E527" s="18" t="s">
        <v>2061</v>
      </c>
      <c r="F527" s="18" t="s">
        <v>783</v>
      </c>
      <c r="G527" s="18" t="s">
        <v>784</v>
      </c>
      <c r="I527" s="18" t="s">
        <v>785</v>
      </c>
      <c r="J527" s="18" t="s">
        <v>786</v>
      </c>
      <c r="K527" s="18" t="s">
        <v>2062</v>
      </c>
    </row>
    <row r="528" spans="1:11" x14ac:dyDescent="0.2">
      <c r="A528" s="18" t="s">
        <v>24</v>
      </c>
      <c r="C528" s="18" t="s">
        <v>787</v>
      </c>
      <c r="D528" s="18" t="s">
        <v>788</v>
      </c>
      <c r="H528" s="18" t="s">
        <v>789</v>
      </c>
      <c r="I528" s="18" t="s">
        <v>790</v>
      </c>
      <c r="K528" s="18" t="s">
        <v>791</v>
      </c>
    </row>
    <row r="529" spans="1:11" x14ac:dyDescent="0.2">
      <c r="A529" s="18" t="s">
        <v>24</v>
      </c>
      <c r="C529" s="18" t="s">
        <v>792</v>
      </c>
      <c r="D529" s="18" t="s">
        <v>793</v>
      </c>
      <c r="H529" s="18" t="s">
        <v>1065</v>
      </c>
      <c r="I529" s="18" t="s">
        <v>794</v>
      </c>
      <c r="K529" s="18" t="s">
        <v>795</v>
      </c>
    </row>
    <row r="530" spans="1:11" x14ac:dyDescent="0.2">
      <c r="A530" s="18" t="s">
        <v>24</v>
      </c>
      <c r="C530" s="18" t="s">
        <v>792</v>
      </c>
      <c r="D530" s="18" t="s">
        <v>793</v>
      </c>
    </row>
    <row r="531" spans="1:11" x14ac:dyDescent="0.2">
      <c r="A531" s="18" t="s">
        <v>24</v>
      </c>
    </row>
    <row r="532" spans="1:11" x14ac:dyDescent="0.2">
      <c r="A532" s="18" t="s">
        <v>24</v>
      </c>
      <c r="C532" s="18" t="s">
        <v>2063</v>
      </c>
      <c r="D532" s="18" t="s">
        <v>2064</v>
      </c>
      <c r="E532" s="18" t="s">
        <v>870</v>
      </c>
      <c r="F532" s="18" t="s">
        <v>2065</v>
      </c>
      <c r="G532" s="18" t="s">
        <v>2066</v>
      </c>
      <c r="I532" s="18" t="s">
        <v>2067</v>
      </c>
      <c r="J532" s="18" t="s">
        <v>2068</v>
      </c>
      <c r="K532" s="18" t="s">
        <v>2069</v>
      </c>
    </row>
    <row r="533" spans="1:11" x14ac:dyDescent="0.2">
      <c r="A533" s="18" t="s">
        <v>24</v>
      </c>
      <c r="C533" s="18" t="s">
        <v>2070</v>
      </c>
      <c r="D533" s="18" t="s">
        <v>2071</v>
      </c>
      <c r="H533" s="18" t="s">
        <v>2072</v>
      </c>
      <c r="I533" s="18" t="s">
        <v>2073</v>
      </c>
      <c r="K533" s="18" t="s">
        <v>2074</v>
      </c>
    </row>
    <row r="534" spans="1:11" x14ac:dyDescent="0.2">
      <c r="A534" s="18" t="s">
        <v>24</v>
      </c>
      <c r="C534" s="18" t="s">
        <v>2075</v>
      </c>
      <c r="D534" s="18" t="s">
        <v>2076</v>
      </c>
      <c r="H534" s="18" t="s">
        <v>1065</v>
      </c>
      <c r="I534" s="18" t="s">
        <v>2077</v>
      </c>
      <c r="K534" s="18" t="s">
        <v>2078</v>
      </c>
    </row>
    <row r="535" spans="1:11" x14ac:dyDescent="0.2">
      <c r="A535" s="18" t="s">
        <v>24</v>
      </c>
      <c r="C535" s="18" t="s">
        <v>2075</v>
      </c>
      <c r="D535" s="18" t="s">
        <v>2076</v>
      </c>
    </row>
    <row r="536" spans="1:11" x14ac:dyDescent="0.2">
      <c r="A536" s="18" t="s">
        <v>24</v>
      </c>
    </row>
    <row r="537" spans="1:11" x14ac:dyDescent="0.2">
      <c r="A537" s="18" t="s">
        <v>24</v>
      </c>
      <c r="C537" s="18" t="s">
        <v>2079</v>
      </c>
      <c r="D537" s="18" t="s">
        <v>2080</v>
      </c>
      <c r="E537" s="18" t="s">
        <v>884</v>
      </c>
      <c r="F537" s="18" t="s">
        <v>2081</v>
      </c>
      <c r="G537" s="18" t="s">
        <v>2082</v>
      </c>
      <c r="I537" s="18" t="s">
        <v>2083</v>
      </c>
      <c r="J537" s="18" t="s">
        <v>2084</v>
      </c>
      <c r="K537" s="18" t="s">
        <v>2085</v>
      </c>
    </row>
    <row r="538" spans="1:11" x14ac:dyDescent="0.2">
      <c r="A538" s="18" t="s">
        <v>24</v>
      </c>
      <c r="C538" s="18" t="s">
        <v>797</v>
      </c>
      <c r="D538" s="18" t="s">
        <v>798</v>
      </c>
      <c r="H538" s="18" t="s">
        <v>2086</v>
      </c>
      <c r="I538" s="18" t="s">
        <v>799</v>
      </c>
      <c r="K538" s="18" t="s">
        <v>800</v>
      </c>
    </row>
    <row r="539" spans="1:11" x14ac:dyDescent="0.2">
      <c r="A539" s="18" t="s">
        <v>24</v>
      </c>
      <c r="C539" s="18" t="s">
        <v>2087</v>
      </c>
      <c r="D539" s="18" t="s">
        <v>2088</v>
      </c>
      <c r="H539" s="18" t="s">
        <v>1065</v>
      </c>
      <c r="I539" s="18" t="s">
        <v>2089</v>
      </c>
      <c r="K539" s="18" t="s">
        <v>2090</v>
      </c>
    </row>
    <row r="540" spans="1:11" x14ac:dyDescent="0.2">
      <c r="A540" s="18" t="s">
        <v>24</v>
      </c>
      <c r="C540" s="18" t="s">
        <v>2087</v>
      </c>
      <c r="D540" s="18" t="s">
        <v>2088</v>
      </c>
    </row>
    <row r="541" spans="1:11" x14ac:dyDescent="0.2">
      <c r="A541" s="18" t="s">
        <v>24</v>
      </c>
    </row>
    <row r="542" spans="1:11" x14ac:dyDescent="0.2">
      <c r="A542" s="18" t="s">
        <v>24</v>
      </c>
      <c r="C542" s="18" t="s">
        <v>2091</v>
      </c>
      <c r="D542" s="18" t="s">
        <v>2092</v>
      </c>
      <c r="E542" s="18" t="s">
        <v>889</v>
      </c>
      <c r="F542" s="18" t="s">
        <v>2093</v>
      </c>
      <c r="G542" s="18" t="s">
        <v>2094</v>
      </c>
      <c r="I542" s="18" t="s">
        <v>2095</v>
      </c>
      <c r="J542" s="18" t="s">
        <v>2096</v>
      </c>
      <c r="K542" s="18" t="s">
        <v>2097</v>
      </c>
    </row>
    <row r="543" spans="1:11" x14ac:dyDescent="0.2">
      <c r="A543" s="18" t="s">
        <v>24</v>
      </c>
      <c r="C543" s="18" t="s">
        <v>802</v>
      </c>
      <c r="D543" s="18" t="s">
        <v>803</v>
      </c>
      <c r="H543" s="18" t="s">
        <v>2098</v>
      </c>
      <c r="I543" s="18" t="s">
        <v>804</v>
      </c>
      <c r="K543" s="18" t="s">
        <v>805</v>
      </c>
    </row>
    <row r="544" spans="1:11" x14ac:dyDescent="0.2">
      <c r="A544" s="18" t="s">
        <v>24</v>
      </c>
      <c r="C544" s="18" t="s">
        <v>806</v>
      </c>
      <c r="D544" s="18" t="s">
        <v>807</v>
      </c>
      <c r="H544" s="18" t="s">
        <v>1065</v>
      </c>
      <c r="I544" s="18" t="s">
        <v>808</v>
      </c>
      <c r="K544" s="18" t="s">
        <v>809</v>
      </c>
    </row>
    <row r="545" spans="1:11" x14ac:dyDescent="0.2">
      <c r="A545" s="18" t="s">
        <v>24</v>
      </c>
      <c r="C545" s="18" t="s">
        <v>806</v>
      </c>
      <c r="D545" s="18" t="s">
        <v>807</v>
      </c>
    </row>
    <row r="546" spans="1:11" x14ac:dyDescent="0.2">
      <c r="A546" s="18" t="s">
        <v>24</v>
      </c>
    </row>
    <row r="547" spans="1:11" x14ac:dyDescent="0.2">
      <c r="A547" s="18" t="s">
        <v>24</v>
      </c>
      <c r="C547" s="18" t="s">
        <v>2099</v>
      </c>
      <c r="D547" s="18" t="s">
        <v>2100</v>
      </c>
      <c r="E547" s="18" t="s">
        <v>898</v>
      </c>
      <c r="F547" s="18" t="s">
        <v>2101</v>
      </c>
      <c r="G547" s="18" t="s">
        <v>2102</v>
      </c>
      <c r="I547" s="18" t="s">
        <v>2103</v>
      </c>
      <c r="J547" s="18" t="s">
        <v>2104</v>
      </c>
      <c r="K547" s="18" t="s">
        <v>2105</v>
      </c>
    </row>
    <row r="548" spans="1:11" x14ac:dyDescent="0.2">
      <c r="A548" s="18" t="s">
        <v>24</v>
      </c>
      <c r="C548" s="18" t="s">
        <v>2106</v>
      </c>
      <c r="D548" s="18" t="s">
        <v>2107</v>
      </c>
      <c r="H548" s="18" t="s">
        <v>2108</v>
      </c>
      <c r="I548" s="18" t="s">
        <v>2109</v>
      </c>
      <c r="K548" s="18" t="s">
        <v>2110</v>
      </c>
    </row>
    <row r="549" spans="1:11" x14ac:dyDescent="0.2">
      <c r="A549" s="18" t="s">
        <v>24</v>
      </c>
      <c r="C549" s="18" t="s">
        <v>811</v>
      </c>
      <c r="D549" s="18" t="s">
        <v>812</v>
      </c>
      <c r="H549" s="18" t="s">
        <v>1065</v>
      </c>
      <c r="I549" s="18" t="s">
        <v>813</v>
      </c>
      <c r="K549" s="18" t="s">
        <v>814</v>
      </c>
    </row>
    <row r="550" spans="1:11" x14ac:dyDescent="0.2">
      <c r="A550" s="18" t="s">
        <v>24</v>
      </c>
      <c r="C550" s="18" t="s">
        <v>811</v>
      </c>
      <c r="D550" s="18" t="s">
        <v>812</v>
      </c>
    </row>
    <row r="551" spans="1:11" x14ac:dyDescent="0.2">
      <c r="A551" s="18" t="s">
        <v>24</v>
      </c>
    </row>
    <row r="552" spans="1:11" x14ac:dyDescent="0.2">
      <c r="A552" s="18" t="s">
        <v>24</v>
      </c>
      <c r="C552" s="18" t="s">
        <v>2111</v>
      </c>
      <c r="D552" s="18" t="s">
        <v>2112</v>
      </c>
      <c r="E552" s="18" t="s">
        <v>903</v>
      </c>
      <c r="F552" s="18" t="s">
        <v>2113</v>
      </c>
      <c r="G552" s="18" t="s">
        <v>2114</v>
      </c>
      <c r="I552" s="18" t="s">
        <v>2115</v>
      </c>
      <c r="J552" s="18" t="s">
        <v>2116</v>
      </c>
      <c r="K552" s="18" t="s">
        <v>2117</v>
      </c>
    </row>
    <row r="553" spans="1:11" x14ac:dyDescent="0.2">
      <c r="A553" s="18" t="s">
        <v>24</v>
      </c>
      <c r="C553" s="18" t="s">
        <v>2118</v>
      </c>
      <c r="D553" s="18" t="s">
        <v>2119</v>
      </c>
      <c r="H553" s="18" t="s">
        <v>2120</v>
      </c>
      <c r="I553" s="18" t="s">
        <v>2121</v>
      </c>
      <c r="K553" s="18" t="s">
        <v>2122</v>
      </c>
    </row>
    <row r="554" spans="1:11" x14ac:dyDescent="0.2">
      <c r="A554" s="18" t="s">
        <v>24</v>
      </c>
      <c r="C554" s="18" t="s">
        <v>2123</v>
      </c>
      <c r="D554" s="18" t="s">
        <v>2124</v>
      </c>
      <c r="H554" s="18" t="s">
        <v>1065</v>
      </c>
      <c r="I554" s="18" t="s">
        <v>2125</v>
      </c>
      <c r="K554" s="18" t="s">
        <v>2126</v>
      </c>
    </row>
    <row r="555" spans="1:11" x14ac:dyDescent="0.2">
      <c r="A555" s="18" t="s">
        <v>24</v>
      </c>
      <c r="C555" s="18" t="s">
        <v>2123</v>
      </c>
      <c r="D555" s="18" t="s">
        <v>2124</v>
      </c>
    </row>
    <row r="556" spans="1:11" x14ac:dyDescent="0.2">
      <c r="A556" s="18" t="s">
        <v>24</v>
      </c>
    </row>
    <row r="557" spans="1:11" x14ac:dyDescent="0.2">
      <c r="A557" s="18" t="s">
        <v>24</v>
      </c>
      <c r="C557" s="18" t="s">
        <v>2127</v>
      </c>
      <c r="D557" s="18" t="s">
        <v>2128</v>
      </c>
      <c r="E557" s="18" t="s">
        <v>914</v>
      </c>
      <c r="F557" s="18" t="s">
        <v>2129</v>
      </c>
      <c r="G557" s="18" t="s">
        <v>2130</v>
      </c>
      <c r="I557" s="18" t="s">
        <v>2131</v>
      </c>
      <c r="J557" s="18" t="s">
        <v>2132</v>
      </c>
      <c r="K557" s="18" t="s">
        <v>2133</v>
      </c>
    </row>
    <row r="558" spans="1:11" x14ac:dyDescent="0.2">
      <c r="A558" s="18" t="s">
        <v>24</v>
      </c>
      <c r="C558" s="18" t="s">
        <v>816</v>
      </c>
      <c r="D558" s="18" t="s">
        <v>817</v>
      </c>
      <c r="H558" s="18" t="s">
        <v>2134</v>
      </c>
      <c r="I558" s="18" t="s">
        <v>818</v>
      </c>
      <c r="K558" s="18" t="s">
        <v>819</v>
      </c>
    </row>
    <row r="559" spans="1:11" x14ac:dyDescent="0.2">
      <c r="A559" s="18" t="s">
        <v>24</v>
      </c>
      <c r="C559" s="18" t="s">
        <v>820</v>
      </c>
      <c r="D559" s="18" t="s">
        <v>821</v>
      </c>
      <c r="H559" s="18" t="s">
        <v>1065</v>
      </c>
      <c r="I559" s="18" t="s">
        <v>822</v>
      </c>
      <c r="K559" s="18" t="s">
        <v>823</v>
      </c>
    </row>
    <row r="560" spans="1:11" x14ac:dyDescent="0.2">
      <c r="A560" s="18" t="s">
        <v>24</v>
      </c>
      <c r="C560" s="18" t="s">
        <v>820</v>
      </c>
      <c r="D560" s="18" t="s">
        <v>821</v>
      </c>
    </row>
    <row r="561" spans="1:11" x14ac:dyDescent="0.2">
      <c r="A561" s="18" t="s">
        <v>24</v>
      </c>
    </row>
    <row r="562" spans="1:11" x14ac:dyDescent="0.2">
      <c r="A562" s="18" t="s">
        <v>24</v>
      </c>
      <c r="C562" s="18" t="s">
        <v>824</v>
      </c>
      <c r="D562" s="18" t="s">
        <v>825</v>
      </c>
      <c r="E562" s="18" t="s">
        <v>928</v>
      </c>
      <c r="F562" s="18" t="s">
        <v>827</v>
      </c>
      <c r="G562" s="18" t="s">
        <v>828</v>
      </c>
      <c r="I562" s="18" t="s">
        <v>829</v>
      </c>
      <c r="J562" s="18" t="s">
        <v>830</v>
      </c>
      <c r="K562" s="18" t="s">
        <v>2135</v>
      </c>
    </row>
    <row r="563" spans="1:11" x14ac:dyDescent="0.2">
      <c r="A563" s="18" t="s">
        <v>24</v>
      </c>
      <c r="C563" s="18" t="s">
        <v>831</v>
      </c>
      <c r="D563" s="18" t="s">
        <v>832</v>
      </c>
      <c r="H563" s="18" t="s">
        <v>833</v>
      </c>
      <c r="I563" s="18" t="s">
        <v>834</v>
      </c>
      <c r="K563" s="18" t="s">
        <v>835</v>
      </c>
    </row>
    <row r="564" spans="1:11" x14ac:dyDescent="0.2">
      <c r="A564" s="18" t="s">
        <v>24</v>
      </c>
      <c r="C564" s="18" t="s">
        <v>836</v>
      </c>
      <c r="D564" s="18" t="s">
        <v>837</v>
      </c>
      <c r="H564" s="18" t="s">
        <v>1065</v>
      </c>
      <c r="I564" s="18" t="s">
        <v>838</v>
      </c>
      <c r="K564" s="18" t="s">
        <v>839</v>
      </c>
    </row>
    <row r="565" spans="1:11" x14ac:dyDescent="0.2">
      <c r="A565" s="18" t="s">
        <v>24</v>
      </c>
      <c r="C565" s="18" t="s">
        <v>836</v>
      </c>
      <c r="D565" s="18" t="s">
        <v>837</v>
      </c>
    </row>
    <row r="566" spans="1:11" x14ac:dyDescent="0.2">
      <c r="A566" s="18" t="s">
        <v>24</v>
      </c>
    </row>
    <row r="567" spans="1:11" x14ac:dyDescent="0.2">
      <c r="A567" s="18" t="s">
        <v>24</v>
      </c>
      <c r="C567" s="18" t="s">
        <v>2136</v>
      </c>
      <c r="D567" s="18" t="s">
        <v>2137</v>
      </c>
      <c r="E567" s="18" t="s">
        <v>933</v>
      </c>
      <c r="F567" s="18" t="s">
        <v>2138</v>
      </c>
      <c r="G567" s="18" t="s">
        <v>2139</v>
      </c>
      <c r="I567" s="18" t="s">
        <v>2140</v>
      </c>
      <c r="J567" s="18" t="s">
        <v>2141</v>
      </c>
      <c r="K567" s="18" t="s">
        <v>2142</v>
      </c>
    </row>
    <row r="568" spans="1:11" x14ac:dyDescent="0.2">
      <c r="A568" s="18" t="s">
        <v>24</v>
      </c>
      <c r="C568" s="18" t="s">
        <v>2143</v>
      </c>
      <c r="D568" s="18" t="s">
        <v>2144</v>
      </c>
      <c r="H568" s="18" t="s">
        <v>2145</v>
      </c>
      <c r="I568" s="18" t="s">
        <v>2146</v>
      </c>
      <c r="K568" s="18" t="s">
        <v>2147</v>
      </c>
    </row>
    <row r="569" spans="1:11" x14ac:dyDescent="0.2">
      <c r="A569" s="18" t="s">
        <v>24</v>
      </c>
      <c r="C569" s="18" t="s">
        <v>2148</v>
      </c>
      <c r="D569" s="18" t="s">
        <v>2149</v>
      </c>
      <c r="H569" s="18" t="s">
        <v>1065</v>
      </c>
      <c r="I569" s="18" t="s">
        <v>2150</v>
      </c>
      <c r="K569" s="18" t="s">
        <v>2151</v>
      </c>
    </row>
    <row r="570" spans="1:11" x14ac:dyDescent="0.2">
      <c r="A570" s="18" t="s">
        <v>24</v>
      </c>
      <c r="C570" s="18" t="s">
        <v>2148</v>
      </c>
      <c r="D570" s="18" t="s">
        <v>2149</v>
      </c>
    </row>
    <row r="571" spans="1:11" x14ac:dyDescent="0.2">
      <c r="A571" s="18" t="s">
        <v>24</v>
      </c>
    </row>
    <row r="572" spans="1:11" x14ac:dyDescent="0.2">
      <c r="A572" s="18" t="s">
        <v>24</v>
      </c>
      <c r="C572" s="18" t="s">
        <v>2152</v>
      </c>
      <c r="D572" s="18" t="s">
        <v>2153</v>
      </c>
      <c r="E572" s="18" t="s">
        <v>942</v>
      </c>
      <c r="F572" s="18" t="s">
        <v>2154</v>
      </c>
      <c r="G572" s="18" t="s">
        <v>2155</v>
      </c>
      <c r="I572" s="18" t="s">
        <v>2156</v>
      </c>
      <c r="J572" s="18" t="s">
        <v>2157</v>
      </c>
      <c r="K572" s="18" t="s">
        <v>2158</v>
      </c>
    </row>
    <row r="573" spans="1:11" x14ac:dyDescent="0.2">
      <c r="A573" s="18" t="s">
        <v>24</v>
      </c>
      <c r="C573" s="18" t="s">
        <v>841</v>
      </c>
      <c r="D573" s="18" t="s">
        <v>842</v>
      </c>
      <c r="H573" s="18" t="s">
        <v>2159</v>
      </c>
      <c r="I573" s="18" t="s">
        <v>843</v>
      </c>
      <c r="K573" s="18" t="s">
        <v>844</v>
      </c>
    </row>
    <row r="574" spans="1:11" x14ac:dyDescent="0.2">
      <c r="A574" s="18" t="s">
        <v>24</v>
      </c>
      <c r="C574" s="18" t="s">
        <v>2160</v>
      </c>
      <c r="D574" s="18" t="s">
        <v>2161</v>
      </c>
      <c r="H574" s="18" t="s">
        <v>1065</v>
      </c>
      <c r="I574" s="18" t="s">
        <v>2162</v>
      </c>
      <c r="K574" s="18" t="s">
        <v>2163</v>
      </c>
    </row>
    <row r="575" spans="1:11" x14ac:dyDescent="0.2">
      <c r="A575" s="18" t="s">
        <v>24</v>
      </c>
      <c r="C575" s="18" t="s">
        <v>2160</v>
      </c>
      <c r="D575" s="18" t="s">
        <v>2161</v>
      </c>
    </row>
    <row r="576" spans="1:11" x14ac:dyDescent="0.2">
      <c r="A576" s="18" t="s">
        <v>24</v>
      </c>
    </row>
    <row r="577" spans="1:11" x14ac:dyDescent="0.2">
      <c r="A577" s="18" t="s">
        <v>24</v>
      </c>
      <c r="C577" s="18" t="s">
        <v>2164</v>
      </c>
      <c r="D577" s="18" t="s">
        <v>2165</v>
      </c>
      <c r="E577" s="18" t="s">
        <v>947</v>
      </c>
      <c r="F577" s="18" t="s">
        <v>2166</v>
      </c>
      <c r="G577" s="18" t="s">
        <v>2167</v>
      </c>
      <c r="I577" s="18" t="s">
        <v>2168</v>
      </c>
      <c r="J577" s="18" t="s">
        <v>2169</v>
      </c>
      <c r="K577" s="18" t="s">
        <v>2170</v>
      </c>
    </row>
    <row r="578" spans="1:11" x14ac:dyDescent="0.2">
      <c r="A578" s="18" t="s">
        <v>24</v>
      </c>
      <c r="C578" s="18" t="s">
        <v>846</v>
      </c>
      <c r="D578" s="18" t="s">
        <v>847</v>
      </c>
      <c r="H578" s="18" t="s">
        <v>2171</v>
      </c>
      <c r="I578" s="18" t="s">
        <v>848</v>
      </c>
      <c r="K578" s="18" t="s">
        <v>849</v>
      </c>
    </row>
    <row r="579" spans="1:11" x14ac:dyDescent="0.2">
      <c r="A579" s="18" t="s">
        <v>24</v>
      </c>
      <c r="C579" s="18" t="s">
        <v>850</v>
      </c>
      <c r="D579" s="18" t="s">
        <v>851</v>
      </c>
      <c r="H579" s="18" t="s">
        <v>1065</v>
      </c>
      <c r="I579" s="18" t="s">
        <v>852</v>
      </c>
      <c r="K579" s="18" t="s">
        <v>853</v>
      </c>
    </row>
    <row r="580" spans="1:11" x14ac:dyDescent="0.2">
      <c r="A580" s="18" t="s">
        <v>24</v>
      </c>
      <c r="C580" s="18" t="s">
        <v>850</v>
      </c>
      <c r="D580" s="18" t="s">
        <v>851</v>
      </c>
    </row>
    <row r="581" spans="1:11" x14ac:dyDescent="0.2">
      <c r="A581" s="18" t="s">
        <v>24</v>
      </c>
    </row>
    <row r="582" spans="1:11" x14ac:dyDescent="0.2">
      <c r="A582" s="18" t="s">
        <v>24</v>
      </c>
      <c r="C582" s="18" t="s">
        <v>2172</v>
      </c>
      <c r="D582" s="18" t="s">
        <v>2173</v>
      </c>
      <c r="E582" s="18" t="s">
        <v>958</v>
      </c>
      <c r="F582" s="18" t="s">
        <v>2174</v>
      </c>
      <c r="G582" s="18" t="s">
        <v>2175</v>
      </c>
      <c r="I582" s="18" t="s">
        <v>2176</v>
      </c>
      <c r="J582" s="18" t="s">
        <v>2177</v>
      </c>
      <c r="K582" s="18" t="s">
        <v>2178</v>
      </c>
    </row>
    <row r="583" spans="1:11" x14ac:dyDescent="0.2">
      <c r="A583" s="18" t="s">
        <v>24</v>
      </c>
      <c r="C583" s="18" t="s">
        <v>2179</v>
      </c>
      <c r="D583" s="18" t="s">
        <v>2180</v>
      </c>
      <c r="H583" s="18" t="s">
        <v>2181</v>
      </c>
      <c r="I583" s="18" t="s">
        <v>2182</v>
      </c>
      <c r="K583" s="18" t="s">
        <v>2183</v>
      </c>
    </row>
    <row r="584" spans="1:11" x14ac:dyDescent="0.2">
      <c r="A584" s="18" t="s">
        <v>24</v>
      </c>
      <c r="C584" s="18" t="s">
        <v>855</v>
      </c>
      <c r="D584" s="18" t="s">
        <v>856</v>
      </c>
      <c r="H584" s="18" t="s">
        <v>1065</v>
      </c>
      <c r="I584" s="18" t="s">
        <v>857</v>
      </c>
      <c r="K584" s="18" t="s">
        <v>858</v>
      </c>
    </row>
    <row r="585" spans="1:11" x14ac:dyDescent="0.2">
      <c r="A585" s="18" t="s">
        <v>24</v>
      </c>
      <c r="C585" s="18" t="s">
        <v>855</v>
      </c>
      <c r="D585" s="18" t="s">
        <v>856</v>
      </c>
    </row>
    <row r="586" spans="1:11" x14ac:dyDescent="0.2">
      <c r="A586" s="18" t="s">
        <v>24</v>
      </c>
    </row>
    <row r="587" spans="1:11" x14ac:dyDescent="0.2">
      <c r="A587" s="18" t="s">
        <v>24</v>
      </c>
      <c r="C587" s="18" t="s">
        <v>2184</v>
      </c>
      <c r="D587" s="18" t="s">
        <v>2185</v>
      </c>
      <c r="E587" s="18" t="s">
        <v>972</v>
      </c>
      <c r="F587" s="18" t="s">
        <v>2186</v>
      </c>
      <c r="G587" s="18" t="s">
        <v>2187</v>
      </c>
      <c r="I587" s="18" t="s">
        <v>2188</v>
      </c>
      <c r="J587" s="18" t="s">
        <v>2189</v>
      </c>
      <c r="K587" s="18" t="s">
        <v>2190</v>
      </c>
    </row>
    <row r="588" spans="1:11" x14ac:dyDescent="0.2">
      <c r="A588" s="18" t="s">
        <v>24</v>
      </c>
      <c r="C588" s="18" t="s">
        <v>2191</v>
      </c>
      <c r="D588" s="18" t="s">
        <v>2192</v>
      </c>
      <c r="H588" s="18" t="s">
        <v>2193</v>
      </c>
      <c r="I588" s="18" t="s">
        <v>2194</v>
      </c>
      <c r="K588" s="18" t="s">
        <v>2195</v>
      </c>
    </row>
    <row r="589" spans="1:11" x14ac:dyDescent="0.2">
      <c r="A589" s="18" t="s">
        <v>24</v>
      </c>
      <c r="C589" s="18" t="s">
        <v>2196</v>
      </c>
      <c r="D589" s="18" t="s">
        <v>2197</v>
      </c>
      <c r="H589" s="18" t="s">
        <v>1065</v>
      </c>
      <c r="I589" s="18" t="s">
        <v>2198</v>
      </c>
      <c r="K589" s="18" t="s">
        <v>2199</v>
      </c>
    </row>
    <row r="590" spans="1:11" x14ac:dyDescent="0.2">
      <c r="A590" s="18" t="s">
        <v>24</v>
      </c>
      <c r="C590" s="18" t="s">
        <v>2196</v>
      </c>
      <c r="D590" s="18" t="s">
        <v>2197</v>
      </c>
    </row>
    <row r="591" spans="1:11" x14ac:dyDescent="0.2">
      <c r="A591" s="18" t="s">
        <v>24</v>
      </c>
    </row>
    <row r="592" spans="1:11" x14ac:dyDescent="0.2">
      <c r="A592" s="18" t="s">
        <v>24</v>
      </c>
      <c r="C592" s="18" t="s">
        <v>2200</v>
      </c>
      <c r="D592" s="18" t="s">
        <v>2201</v>
      </c>
      <c r="E592" s="18" t="s">
        <v>977</v>
      </c>
      <c r="F592" s="18" t="s">
        <v>2202</v>
      </c>
      <c r="G592" s="18" t="s">
        <v>2203</v>
      </c>
      <c r="I592" s="18" t="s">
        <v>2204</v>
      </c>
      <c r="J592" s="18" t="s">
        <v>2205</v>
      </c>
      <c r="K592" s="18" t="s">
        <v>2206</v>
      </c>
    </row>
    <row r="593" spans="1:11" x14ac:dyDescent="0.2">
      <c r="A593" s="18" t="s">
        <v>24</v>
      </c>
      <c r="C593" s="18" t="s">
        <v>860</v>
      </c>
      <c r="D593" s="18" t="s">
        <v>861</v>
      </c>
      <c r="H593" s="18" t="s">
        <v>2207</v>
      </c>
      <c r="I593" s="18" t="s">
        <v>862</v>
      </c>
      <c r="K593" s="18" t="s">
        <v>863</v>
      </c>
    </row>
    <row r="594" spans="1:11" x14ac:dyDescent="0.2">
      <c r="A594" s="18" t="s">
        <v>24</v>
      </c>
      <c r="C594" s="18" t="s">
        <v>864</v>
      </c>
      <c r="D594" s="18" t="s">
        <v>865</v>
      </c>
      <c r="H594" s="18" t="s">
        <v>1065</v>
      </c>
      <c r="I594" s="18" t="s">
        <v>866</v>
      </c>
      <c r="K594" s="18" t="s">
        <v>867</v>
      </c>
    </row>
    <row r="595" spans="1:11" x14ac:dyDescent="0.2">
      <c r="A595" s="18" t="s">
        <v>24</v>
      </c>
      <c r="C595" s="18" t="s">
        <v>864</v>
      </c>
      <c r="D595" s="18" t="s">
        <v>865</v>
      </c>
    </row>
    <row r="596" spans="1:11" x14ac:dyDescent="0.2">
      <c r="A596" s="18" t="s">
        <v>24</v>
      </c>
    </row>
    <row r="597" spans="1:11" x14ac:dyDescent="0.2">
      <c r="A597" s="18" t="s">
        <v>24</v>
      </c>
      <c r="C597" s="18" t="s">
        <v>868</v>
      </c>
      <c r="D597" s="18" t="s">
        <v>869</v>
      </c>
      <c r="E597" s="18" t="s">
        <v>986</v>
      </c>
      <c r="F597" s="18" t="s">
        <v>871</v>
      </c>
      <c r="G597" s="18" t="s">
        <v>872</v>
      </c>
      <c r="I597" s="18" t="s">
        <v>873</v>
      </c>
      <c r="J597" s="18" t="s">
        <v>874</v>
      </c>
      <c r="K597" s="18" t="s">
        <v>2208</v>
      </c>
    </row>
    <row r="598" spans="1:11" x14ac:dyDescent="0.2">
      <c r="A598" s="18" t="s">
        <v>24</v>
      </c>
      <c r="C598" s="18" t="s">
        <v>875</v>
      </c>
      <c r="D598" s="18" t="s">
        <v>876</v>
      </c>
      <c r="H598" s="18" t="s">
        <v>877</v>
      </c>
      <c r="I598" s="18" t="s">
        <v>878</v>
      </c>
      <c r="K598" s="18" t="s">
        <v>879</v>
      </c>
    </row>
    <row r="599" spans="1:11" x14ac:dyDescent="0.2">
      <c r="A599" s="18" t="s">
        <v>24</v>
      </c>
      <c r="C599" s="18" t="s">
        <v>880</v>
      </c>
      <c r="D599" s="18" t="s">
        <v>881</v>
      </c>
      <c r="H599" s="18" t="s">
        <v>1065</v>
      </c>
      <c r="I599" s="18" t="s">
        <v>882</v>
      </c>
      <c r="K599" s="18" t="s">
        <v>883</v>
      </c>
    </row>
    <row r="600" spans="1:11" x14ac:dyDescent="0.2">
      <c r="A600" s="18" t="s">
        <v>24</v>
      </c>
      <c r="C600" s="18" t="s">
        <v>880</v>
      </c>
      <c r="D600" s="18" t="s">
        <v>881</v>
      </c>
    </row>
    <row r="601" spans="1:11" x14ac:dyDescent="0.2">
      <c r="A601" s="18" t="s">
        <v>24</v>
      </c>
    </row>
    <row r="602" spans="1:11" x14ac:dyDescent="0.2">
      <c r="A602" s="18" t="s">
        <v>24</v>
      </c>
      <c r="C602" s="18" t="s">
        <v>2209</v>
      </c>
      <c r="D602" s="18" t="s">
        <v>2210</v>
      </c>
      <c r="E602" s="18" t="s">
        <v>991</v>
      </c>
      <c r="F602" s="18" t="s">
        <v>2211</v>
      </c>
      <c r="G602" s="18" t="s">
        <v>2212</v>
      </c>
      <c r="I602" s="18" t="s">
        <v>2213</v>
      </c>
      <c r="J602" s="18" t="s">
        <v>2214</v>
      </c>
      <c r="K602" s="18" t="s">
        <v>2215</v>
      </c>
    </row>
    <row r="603" spans="1:11" x14ac:dyDescent="0.2">
      <c r="A603" s="18" t="s">
        <v>24</v>
      </c>
      <c r="C603" s="18" t="s">
        <v>2216</v>
      </c>
      <c r="D603" s="18" t="s">
        <v>2217</v>
      </c>
      <c r="H603" s="18" t="s">
        <v>2218</v>
      </c>
      <c r="I603" s="18" t="s">
        <v>2219</v>
      </c>
      <c r="K603" s="18" t="s">
        <v>2220</v>
      </c>
    </row>
    <row r="604" spans="1:11" x14ac:dyDescent="0.2">
      <c r="A604" s="18" t="s">
        <v>24</v>
      </c>
      <c r="C604" s="18" t="s">
        <v>2221</v>
      </c>
      <c r="D604" s="18" t="s">
        <v>2222</v>
      </c>
      <c r="H604" s="18" t="s">
        <v>1065</v>
      </c>
      <c r="I604" s="18" t="s">
        <v>2223</v>
      </c>
      <c r="K604" s="18" t="s">
        <v>2224</v>
      </c>
    </row>
    <row r="605" spans="1:11" x14ac:dyDescent="0.2">
      <c r="A605" s="18" t="s">
        <v>24</v>
      </c>
      <c r="C605" s="18" t="s">
        <v>2221</v>
      </c>
      <c r="D605" s="18" t="s">
        <v>2222</v>
      </c>
    </row>
    <row r="606" spans="1:11" x14ac:dyDescent="0.2">
      <c r="A606" s="18" t="s">
        <v>24</v>
      </c>
    </row>
    <row r="607" spans="1:11" x14ac:dyDescent="0.2">
      <c r="A607" s="18" t="s">
        <v>24</v>
      </c>
      <c r="C607" s="18" t="s">
        <v>2225</v>
      </c>
      <c r="D607" s="18" t="s">
        <v>2226</v>
      </c>
      <c r="E607" s="18" t="s">
        <v>1002</v>
      </c>
      <c r="F607" s="18" t="s">
        <v>2227</v>
      </c>
      <c r="G607" s="18" t="s">
        <v>2228</v>
      </c>
      <c r="I607" s="18" t="s">
        <v>2229</v>
      </c>
      <c r="J607" s="18" t="s">
        <v>2230</v>
      </c>
      <c r="K607" s="18" t="s">
        <v>2231</v>
      </c>
    </row>
    <row r="608" spans="1:11" x14ac:dyDescent="0.2">
      <c r="A608" s="18" t="s">
        <v>24</v>
      </c>
      <c r="C608" s="18" t="s">
        <v>885</v>
      </c>
      <c r="D608" s="18" t="s">
        <v>886</v>
      </c>
      <c r="H608" s="18" t="s">
        <v>2232</v>
      </c>
      <c r="I608" s="18" t="s">
        <v>887</v>
      </c>
      <c r="K608" s="18" t="s">
        <v>888</v>
      </c>
    </row>
    <row r="609" spans="1:11" x14ac:dyDescent="0.2">
      <c r="A609" s="18" t="s">
        <v>24</v>
      </c>
      <c r="C609" s="18" t="s">
        <v>2233</v>
      </c>
      <c r="D609" s="18" t="s">
        <v>2234</v>
      </c>
      <c r="H609" s="18" t="s">
        <v>1065</v>
      </c>
      <c r="I609" s="18" t="s">
        <v>2235</v>
      </c>
      <c r="K609" s="18" t="s">
        <v>2236</v>
      </c>
    </row>
    <row r="610" spans="1:11" x14ac:dyDescent="0.2">
      <c r="A610" s="18" t="s">
        <v>24</v>
      </c>
      <c r="C610" s="18" t="s">
        <v>2233</v>
      </c>
      <c r="D610" s="18" t="s">
        <v>2234</v>
      </c>
    </row>
    <row r="611" spans="1:11" x14ac:dyDescent="0.2">
      <c r="A611" s="18" t="s">
        <v>24</v>
      </c>
    </row>
    <row r="612" spans="1:11" x14ac:dyDescent="0.2">
      <c r="A612" s="18" t="s">
        <v>24</v>
      </c>
      <c r="C612" s="18" t="s">
        <v>2237</v>
      </c>
      <c r="D612" s="18" t="s">
        <v>2238</v>
      </c>
      <c r="E612" s="18" t="s">
        <v>1016</v>
      </c>
      <c r="F612" s="18" t="s">
        <v>2239</v>
      </c>
      <c r="G612" s="18" t="s">
        <v>2240</v>
      </c>
      <c r="I612" s="18" t="s">
        <v>2241</v>
      </c>
      <c r="J612" s="18" t="s">
        <v>2242</v>
      </c>
      <c r="K612" s="18" t="s">
        <v>2243</v>
      </c>
    </row>
    <row r="613" spans="1:11" x14ac:dyDescent="0.2">
      <c r="A613" s="18" t="s">
        <v>24</v>
      </c>
      <c r="C613" s="18" t="s">
        <v>890</v>
      </c>
      <c r="D613" s="18" t="s">
        <v>891</v>
      </c>
      <c r="H613" s="18" t="s">
        <v>2244</v>
      </c>
      <c r="I613" s="18" t="s">
        <v>892</v>
      </c>
      <c r="K613" s="18" t="s">
        <v>893</v>
      </c>
    </row>
    <row r="614" spans="1:11" x14ac:dyDescent="0.2">
      <c r="A614" s="18" t="s">
        <v>24</v>
      </c>
      <c r="C614" s="18" t="s">
        <v>894</v>
      </c>
      <c r="D614" s="18" t="s">
        <v>895</v>
      </c>
      <c r="H614" s="18" t="s">
        <v>1065</v>
      </c>
      <c r="I614" s="18" t="s">
        <v>896</v>
      </c>
      <c r="K614" s="18" t="s">
        <v>897</v>
      </c>
    </row>
    <row r="615" spans="1:11" x14ac:dyDescent="0.2">
      <c r="A615" s="18" t="s">
        <v>24</v>
      </c>
      <c r="C615" s="18" t="s">
        <v>894</v>
      </c>
      <c r="D615" s="18" t="s">
        <v>895</v>
      </c>
    </row>
    <row r="616" spans="1:11" x14ac:dyDescent="0.2">
      <c r="A616" s="18" t="s">
        <v>24</v>
      </c>
    </row>
    <row r="617" spans="1:11" x14ac:dyDescent="0.2">
      <c r="A617" s="18" t="s">
        <v>24</v>
      </c>
      <c r="C617" s="18" t="s">
        <v>2245</v>
      </c>
      <c r="D617" s="18" t="s">
        <v>2246</v>
      </c>
      <c r="E617" s="18" t="s">
        <v>1017</v>
      </c>
      <c r="F617" s="18" t="s">
        <v>2247</v>
      </c>
      <c r="G617" s="18" t="s">
        <v>2248</v>
      </c>
      <c r="I617" s="18" t="s">
        <v>2249</v>
      </c>
      <c r="J617" s="18" t="s">
        <v>2250</v>
      </c>
      <c r="K617" s="18" t="s">
        <v>2251</v>
      </c>
    </row>
    <row r="618" spans="1:11" x14ac:dyDescent="0.2">
      <c r="A618" s="18" t="s">
        <v>24</v>
      </c>
      <c r="C618" s="18" t="s">
        <v>2252</v>
      </c>
      <c r="D618" s="18" t="s">
        <v>2253</v>
      </c>
      <c r="H618" s="18" t="s">
        <v>2254</v>
      </c>
      <c r="I618" s="18" t="s">
        <v>2255</v>
      </c>
      <c r="K618" s="18" t="s">
        <v>2256</v>
      </c>
    </row>
    <row r="619" spans="1:11" x14ac:dyDescent="0.2">
      <c r="A619" s="18" t="s">
        <v>24</v>
      </c>
      <c r="C619" s="18" t="s">
        <v>899</v>
      </c>
      <c r="D619" s="18" t="s">
        <v>900</v>
      </c>
      <c r="H619" s="18" t="s">
        <v>1065</v>
      </c>
      <c r="I619" s="18" t="s">
        <v>901</v>
      </c>
      <c r="K619" s="18" t="s">
        <v>902</v>
      </c>
    </row>
    <row r="620" spans="1:11" x14ac:dyDescent="0.2">
      <c r="A620" s="18" t="s">
        <v>24</v>
      </c>
      <c r="C620" s="18" t="s">
        <v>899</v>
      </c>
      <c r="D620" s="18" t="s">
        <v>900</v>
      </c>
    </row>
    <row r="621" spans="1:11" x14ac:dyDescent="0.2">
      <c r="A621" s="18" t="s">
        <v>24</v>
      </c>
    </row>
    <row r="622" spans="1:11" x14ac:dyDescent="0.2">
      <c r="A622" s="18" t="s">
        <v>24</v>
      </c>
      <c r="C622" s="18" t="s">
        <v>2257</v>
      </c>
      <c r="D622" s="18" t="s">
        <v>2258</v>
      </c>
      <c r="E622" s="18" t="s">
        <v>1018</v>
      </c>
      <c r="F622" s="18" t="s">
        <v>2259</v>
      </c>
      <c r="G622" s="18" t="s">
        <v>2260</v>
      </c>
      <c r="I622" s="18" t="s">
        <v>2261</v>
      </c>
      <c r="J622" s="18" t="s">
        <v>2262</v>
      </c>
      <c r="K622" s="18" t="s">
        <v>2263</v>
      </c>
    </row>
    <row r="623" spans="1:11" x14ac:dyDescent="0.2">
      <c r="A623" s="18" t="s">
        <v>24</v>
      </c>
      <c r="C623" s="18" t="s">
        <v>2264</v>
      </c>
      <c r="D623" s="18" t="s">
        <v>2265</v>
      </c>
      <c r="H623" s="18" t="s">
        <v>2266</v>
      </c>
      <c r="I623" s="18" t="s">
        <v>2267</v>
      </c>
      <c r="K623" s="18" t="s">
        <v>2268</v>
      </c>
    </row>
    <row r="624" spans="1:11" x14ac:dyDescent="0.2">
      <c r="A624" s="18" t="s">
        <v>24</v>
      </c>
      <c r="C624" s="18" t="s">
        <v>2269</v>
      </c>
      <c r="D624" s="18" t="s">
        <v>2270</v>
      </c>
      <c r="H624" s="18" t="s">
        <v>1065</v>
      </c>
      <c r="I624" s="18" t="s">
        <v>2271</v>
      </c>
      <c r="K624" s="18" t="s">
        <v>2272</v>
      </c>
    </row>
    <row r="625" spans="1:11" x14ac:dyDescent="0.2">
      <c r="A625" s="18" t="s">
        <v>24</v>
      </c>
      <c r="C625" s="18" t="s">
        <v>2269</v>
      </c>
      <c r="D625" s="18" t="s">
        <v>2270</v>
      </c>
    </row>
    <row r="626" spans="1:11" x14ac:dyDescent="0.2">
      <c r="A626" s="18" t="s">
        <v>24</v>
      </c>
    </row>
    <row r="627" spans="1:11" x14ac:dyDescent="0.2">
      <c r="A627" s="18" t="s">
        <v>24</v>
      </c>
      <c r="C627" s="18" t="s">
        <v>2273</v>
      </c>
      <c r="D627" s="18" t="s">
        <v>2274</v>
      </c>
      <c r="E627" s="18" t="s">
        <v>1019</v>
      </c>
      <c r="F627" s="18" t="s">
        <v>2275</v>
      </c>
      <c r="G627" s="18" t="s">
        <v>2276</v>
      </c>
      <c r="I627" s="18" t="s">
        <v>2277</v>
      </c>
      <c r="J627" s="18" t="s">
        <v>2278</v>
      </c>
      <c r="K627" s="18" t="s">
        <v>2279</v>
      </c>
    </row>
    <row r="628" spans="1:11" x14ac:dyDescent="0.2">
      <c r="A628" s="18" t="s">
        <v>24</v>
      </c>
      <c r="C628" s="18" t="s">
        <v>904</v>
      </c>
      <c r="D628" s="18" t="s">
        <v>905</v>
      </c>
      <c r="H628" s="18" t="s">
        <v>2280</v>
      </c>
      <c r="I628" s="18" t="s">
        <v>906</v>
      </c>
      <c r="K628" s="18" t="s">
        <v>907</v>
      </c>
    </row>
    <row r="629" spans="1:11" x14ac:dyDescent="0.2">
      <c r="A629" s="18" t="s">
        <v>24</v>
      </c>
      <c r="C629" s="18" t="s">
        <v>908</v>
      </c>
      <c r="D629" s="18" t="s">
        <v>909</v>
      </c>
      <c r="H629" s="18" t="s">
        <v>1065</v>
      </c>
      <c r="I629" s="18" t="s">
        <v>910</v>
      </c>
      <c r="K629" s="18" t="s">
        <v>911</v>
      </c>
    </row>
    <row r="630" spans="1:11" x14ac:dyDescent="0.2">
      <c r="A630" s="18" t="s">
        <v>24</v>
      </c>
      <c r="C630" s="18" t="s">
        <v>908</v>
      </c>
      <c r="D630" s="18" t="s">
        <v>909</v>
      </c>
    </row>
    <row r="631" spans="1:11" x14ac:dyDescent="0.2">
      <c r="A631" s="18" t="s">
        <v>24</v>
      </c>
    </row>
    <row r="632" spans="1:11" x14ac:dyDescent="0.2">
      <c r="A632" s="18" t="s">
        <v>24</v>
      </c>
      <c r="C632" s="18" t="s">
        <v>912</v>
      </c>
      <c r="D632" s="18" t="s">
        <v>913</v>
      </c>
      <c r="E632" s="18" t="s">
        <v>1020</v>
      </c>
      <c r="F632" s="18" t="s">
        <v>915</v>
      </c>
      <c r="G632" s="18" t="s">
        <v>916</v>
      </c>
      <c r="I632" s="18" t="s">
        <v>917</v>
      </c>
      <c r="J632" s="18" t="s">
        <v>918</v>
      </c>
      <c r="K632" s="18" t="s">
        <v>2281</v>
      </c>
    </row>
    <row r="633" spans="1:11" x14ac:dyDescent="0.2">
      <c r="A633" s="18" t="s">
        <v>24</v>
      </c>
      <c r="C633" s="18" t="s">
        <v>919</v>
      </c>
      <c r="D633" s="18" t="s">
        <v>920</v>
      </c>
      <c r="H633" s="18" t="s">
        <v>921</v>
      </c>
      <c r="I633" s="18" t="s">
        <v>922</v>
      </c>
      <c r="K633" s="18" t="s">
        <v>923</v>
      </c>
    </row>
    <row r="634" spans="1:11" x14ac:dyDescent="0.2">
      <c r="A634" s="18" t="s">
        <v>24</v>
      </c>
      <c r="C634" s="18" t="s">
        <v>924</v>
      </c>
      <c r="D634" s="18" t="s">
        <v>925</v>
      </c>
      <c r="H634" s="18" t="s">
        <v>1065</v>
      </c>
      <c r="I634" s="18" t="s">
        <v>926</v>
      </c>
      <c r="K634" s="18" t="s">
        <v>927</v>
      </c>
    </row>
    <row r="635" spans="1:11" x14ac:dyDescent="0.2">
      <c r="A635" s="18" t="s">
        <v>24</v>
      </c>
      <c r="C635" s="18" t="s">
        <v>924</v>
      </c>
      <c r="D635" s="18" t="s">
        <v>925</v>
      </c>
    </row>
    <row r="636" spans="1:11" x14ac:dyDescent="0.2">
      <c r="A636" s="18" t="s">
        <v>24</v>
      </c>
    </row>
    <row r="637" spans="1:11" x14ac:dyDescent="0.2">
      <c r="A637" s="18" t="s">
        <v>24</v>
      </c>
      <c r="C637" s="18" t="s">
        <v>2282</v>
      </c>
      <c r="D637" s="18" t="s">
        <v>2283</v>
      </c>
      <c r="E637" s="18" t="s">
        <v>1021</v>
      </c>
      <c r="F637" s="18" t="s">
        <v>2284</v>
      </c>
      <c r="G637" s="18" t="s">
        <v>2285</v>
      </c>
      <c r="I637" s="18" t="s">
        <v>2286</v>
      </c>
      <c r="J637" s="18" t="s">
        <v>2287</v>
      </c>
      <c r="K637" s="18" t="s">
        <v>2288</v>
      </c>
    </row>
    <row r="638" spans="1:11" x14ac:dyDescent="0.2">
      <c r="A638" s="18" t="s">
        <v>24</v>
      </c>
      <c r="C638" s="18" t="s">
        <v>2289</v>
      </c>
      <c r="D638" s="18" t="s">
        <v>2290</v>
      </c>
      <c r="H638" s="18" t="s">
        <v>2291</v>
      </c>
      <c r="I638" s="18" t="s">
        <v>2292</v>
      </c>
      <c r="K638" s="18" t="s">
        <v>2293</v>
      </c>
    </row>
    <row r="639" spans="1:11" x14ac:dyDescent="0.2">
      <c r="A639" s="18" t="s">
        <v>24</v>
      </c>
      <c r="C639" s="18" t="s">
        <v>2294</v>
      </c>
      <c r="D639" s="18" t="s">
        <v>2295</v>
      </c>
      <c r="H639" s="18" t="s">
        <v>1065</v>
      </c>
      <c r="I639" s="18" t="s">
        <v>2296</v>
      </c>
      <c r="K639" s="18" t="s">
        <v>2297</v>
      </c>
    </row>
    <row r="640" spans="1:11" x14ac:dyDescent="0.2">
      <c r="A640" s="18" t="s">
        <v>24</v>
      </c>
      <c r="C640" s="18" t="s">
        <v>2294</v>
      </c>
      <c r="D640" s="18" t="s">
        <v>2295</v>
      </c>
    </row>
    <row r="641" spans="1:11" x14ac:dyDescent="0.2">
      <c r="A641" s="18" t="s">
        <v>24</v>
      </c>
    </row>
    <row r="642" spans="1:11" x14ac:dyDescent="0.2">
      <c r="A642" s="18" t="s">
        <v>24</v>
      </c>
      <c r="C642" s="18" t="s">
        <v>2298</v>
      </c>
      <c r="D642" s="18" t="s">
        <v>2299</v>
      </c>
      <c r="E642" s="18" t="s">
        <v>1022</v>
      </c>
      <c r="F642" s="18" t="s">
        <v>2300</v>
      </c>
      <c r="G642" s="18" t="s">
        <v>2301</v>
      </c>
      <c r="I642" s="18" t="s">
        <v>2302</v>
      </c>
      <c r="J642" s="18" t="s">
        <v>2303</v>
      </c>
      <c r="K642" s="18" t="s">
        <v>2304</v>
      </c>
    </row>
    <row r="643" spans="1:11" x14ac:dyDescent="0.2">
      <c r="A643" s="18" t="s">
        <v>24</v>
      </c>
      <c r="C643" s="18" t="s">
        <v>929</v>
      </c>
      <c r="D643" s="18" t="s">
        <v>930</v>
      </c>
      <c r="H643" s="18" t="s">
        <v>2305</v>
      </c>
      <c r="I643" s="18" t="s">
        <v>931</v>
      </c>
      <c r="K643" s="18" t="s">
        <v>932</v>
      </c>
    </row>
    <row r="644" spans="1:11" x14ac:dyDescent="0.2">
      <c r="A644" s="18" t="s">
        <v>24</v>
      </c>
      <c r="C644" s="18" t="s">
        <v>2306</v>
      </c>
      <c r="D644" s="18" t="s">
        <v>2307</v>
      </c>
      <c r="H644" s="18" t="s">
        <v>1065</v>
      </c>
      <c r="I644" s="18" t="s">
        <v>2308</v>
      </c>
      <c r="K644" s="18" t="s">
        <v>2309</v>
      </c>
    </row>
    <row r="645" spans="1:11" x14ac:dyDescent="0.2">
      <c r="A645" s="18" t="s">
        <v>24</v>
      </c>
      <c r="C645" s="18" t="s">
        <v>2306</v>
      </c>
      <c r="D645" s="18" t="s">
        <v>2307</v>
      </c>
    </row>
    <row r="646" spans="1:11" x14ac:dyDescent="0.2">
      <c r="A646" s="18" t="s">
        <v>24</v>
      </c>
    </row>
    <row r="647" spans="1:11" x14ac:dyDescent="0.2">
      <c r="A647" s="18" t="s">
        <v>24</v>
      </c>
      <c r="C647" s="18" t="s">
        <v>2310</v>
      </c>
      <c r="D647" s="18" t="s">
        <v>2311</v>
      </c>
      <c r="E647" s="18" t="s">
        <v>1023</v>
      </c>
      <c r="F647" s="18" t="s">
        <v>2312</v>
      </c>
      <c r="G647" s="18" t="s">
        <v>2313</v>
      </c>
      <c r="I647" s="18" t="s">
        <v>2314</v>
      </c>
      <c r="J647" s="18" t="s">
        <v>2315</v>
      </c>
      <c r="K647" s="18" t="s">
        <v>2316</v>
      </c>
    </row>
    <row r="648" spans="1:11" x14ac:dyDescent="0.2">
      <c r="A648" s="18" t="s">
        <v>24</v>
      </c>
      <c r="C648" s="18" t="s">
        <v>934</v>
      </c>
      <c r="D648" s="18" t="s">
        <v>935</v>
      </c>
      <c r="H648" s="18" t="s">
        <v>2317</v>
      </c>
      <c r="I648" s="18" t="s">
        <v>936</v>
      </c>
      <c r="K648" s="18" t="s">
        <v>937</v>
      </c>
    </row>
    <row r="649" spans="1:11" x14ac:dyDescent="0.2">
      <c r="A649" s="18" t="s">
        <v>24</v>
      </c>
      <c r="C649" s="18" t="s">
        <v>938</v>
      </c>
      <c r="D649" s="18" t="s">
        <v>939</v>
      </c>
      <c r="H649" s="18" t="s">
        <v>1065</v>
      </c>
      <c r="I649" s="18" t="s">
        <v>940</v>
      </c>
      <c r="K649" s="18" t="s">
        <v>941</v>
      </c>
    </row>
    <row r="650" spans="1:11" x14ac:dyDescent="0.2">
      <c r="A650" s="18" t="s">
        <v>24</v>
      </c>
      <c r="C650" s="18" t="s">
        <v>938</v>
      </c>
      <c r="D650" s="18" t="s">
        <v>939</v>
      </c>
    </row>
    <row r="651" spans="1:11" x14ac:dyDescent="0.2">
      <c r="A651" s="18" t="s">
        <v>24</v>
      </c>
    </row>
    <row r="652" spans="1:11" x14ac:dyDescent="0.2">
      <c r="A652" s="18" t="s">
        <v>24</v>
      </c>
      <c r="C652" s="18" t="s">
        <v>2318</v>
      </c>
      <c r="D652" s="18" t="s">
        <v>2319</v>
      </c>
      <c r="E652" s="18" t="s">
        <v>1024</v>
      </c>
      <c r="F652" s="18" t="s">
        <v>2320</v>
      </c>
      <c r="G652" s="18" t="s">
        <v>2321</v>
      </c>
      <c r="I652" s="18" t="s">
        <v>2322</v>
      </c>
      <c r="J652" s="18" t="s">
        <v>2323</v>
      </c>
      <c r="K652" s="18" t="s">
        <v>2324</v>
      </c>
    </row>
    <row r="653" spans="1:11" x14ac:dyDescent="0.2">
      <c r="A653" s="18" t="s">
        <v>24</v>
      </c>
      <c r="C653" s="18" t="s">
        <v>2325</v>
      </c>
      <c r="D653" s="18" t="s">
        <v>2326</v>
      </c>
      <c r="H653" s="18" t="s">
        <v>2327</v>
      </c>
      <c r="I653" s="18" t="s">
        <v>2328</v>
      </c>
      <c r="K653" s="18" t="s">
        <v>2329</v>
      </c>
    </row>
    <row r="654" spans="1:11" x14ac:dyDescent="0.2">
      <c r="A654" s="18" t="s">
        <v>24</v>
      </c>
      <c r="C654" s="18" t="s">
        <v>943</v>
      </c>
      <c r="D654" s="18" t="s">
        <v>944</v>
      </c>
      <c r="H654" s="18" t="s">
        <v>1065</v>
      </c>
      <c r="I654" s="18" t="s">
        <v>945</v>
      </c>
      <c r="K654" s="18" t="s">
        <v>946</v>
      </c>
    </row>
    <row r="655" spans="1:11" x14ac:dyDescent="0.2">
      <c r="A655" s="18" t="s">
        <v>24</v>
      </c>
      <c r="C655" s="18" t="s">
        <v>943</v>
      </c>
      <c r="D655" s="18" t="s">
        <v>944</v>
      </c>
    </row>
    <row r="656" spans="1:11" x14ac:dyDescent="0.2">
      <c r="A656" s="18" t="s">
        <v>24</v>
      </c>
    </row>
    <row r="657" spans="1:11" x14ac:dyDescent="0.2">
      <c r="A657" s="18" t="s">
        <v>24</v>
      </c>
      <c r="C657" s="18" t="s">
        <v>2330</v>
      </c>
      <c r="D657" s="18" t="s">
        <v>2331</v>
      </c>
      <c r="E657" s="18" t="s">
        <v>1025</v>
      </c>
      <c r="F657" s="18" t="s">
        <v>2332</v>
      </c>
      <c r="G657" s="18" t="s">
        <v>2333</v>
      </c>
      <c r="I657" s="18" t="s">
        <v>2334</v>
      </c>
      <c r="J657" s="18" t="s">
        <v>2335</v>
      </c>
      <c r="K657" s="18" t="s">
        <v>2336</v>
      </c>
    </row>
    <row r="658" spans="1:11" x14ac:dyDescent="0.2">
      <c r="A658" s="18" t="s">
        <v>24</v>
      </c>
      <c r="C658" s="18" t="s">
        <v>2337</v>
      </c>
      <c r="D658" s="18" t="s">
        <v>2338</v>
      </c>
      <c r="H658" s="18" t="s">
        <v>2339</v>
      </c>
      <c r="I658" s="18" t="s">
        <v>2340</v>
      </c>
      <c r="K658" s="18" t="s">
        <v>2341</v>
      </c>
    </row>
    <row r="659" spans="1:11" x14ac:dyDescent="0.2">
      <c r="A659" s="18" t="s">
        <v>24</v>
      </c>
      <c r="C659" s="18" t="s">
        <v>2342</v>
      </c>
      <c r="D659" s="18" t="s">
        <v>2343</v>
      </c>
      <c r="H659" s="18" t="s">
        <v>1065</v>
      </c>
      <c r="I659" s="18" t="s">
        <v>2344</v>
      </c>
      <c r="K659" s="18" t="s">
        <v>2345</v>
      </c>
    </row>
    <row r="660" spans="1:11" x14ac:dyDescent="0.2">
      <c r="A660" s="18" t="s">
        <v>24</v>
      </c>
      <c r="C660" s="18" t="s">
        <v>2342</v>
      </c>
      <c r="D660" s="18" t="s">
        <v>2343</v>
      </c>
    </row>
    <row r="661" spans="1:11" x14ac:dyDescent="0.2">
      <c r="A661" s="18" t="s">
        <v>24</v>
      </c>
    </row>
    <row r="662" spans="1:11" x14ac:dyDescent="0.2">
      <c r="A662" s="18" t="s">
        <v>24</v>
      </c>
      <c r="C662" s="18" t="s">
        <v>2346</v>
      </c>
      <c r="D662" s="18" t="s">
        <v>2347</v>
      </c>
      <c r="E662" s="18" t="s">
        <v>1026</v>
      </c>
      <c r="F662" s="18" t="s">
        <v>2348</v>
      </c>
      <c r="G662" s="18" t="s">
        <v>2349</v>
      </c>
      <c r="I662" s="18" t="s">
        <v>2350</v>
      </c>
      <c r="J662" s="18" t="s">
        <v>2351</v>
      </c>
      <c r="K662" s="18" t="s">
        <v>2352</v>
      </c>
    </row>
    <row r="663" spans="1:11" x14ac:dyDescent="0.2">
      <c r="A663" s="18" t="s">
        <v>24</v>
      </c>
      <c r="C663" s="18" t="s">
        <v>948</v>
      </c>
      <c r="D663" s="18" t="s">
        <v>949</v>
      </c>
      <c r="H663" s="18" t="s">
        <v>2353</v>
      </c>
      <c r="I663" s="18" t="s">
        <v>950</v>
      </c>
      <c r="K663" s="18" t="s">
        <v>951</v>
      </c>
    </row>
    <row r="664" spans="1:11" x14ac:dyDescent="0.2">
      <c r="A664" s="18" t="s">
        <v>24</v>
      </c>
      <c r="C664" s="18" t="s">
        <v>952</v>
      </c>
      <c r="D664" s="18" t="s">
        <v>953</v>
      </c>
      <c r="H664" s="18" t="s">
        <v>1065</v>
      </c>
      <c r="I664" s="18" t="s">
        <v>954</v>
      </c>
      <c r="K664" s="18" t="s">
        <v>955</v>
      </c>
    </row>
    <row r="665" spans="1:11" x14ac:dyDescent="0.2">
      <c r="A665" s="18" t="s">
        <v>24</v>
      </c>
      <c r="C665" s="18" t="s">
        <v>952</v>
      </c>
      <c r="D665" s="18" t="s">
        <v>953</v>
      </c>
    </row>
    <row r="666" spans="1:11" x14ac:dyDescent="0.2">
      <c r="A666" s="18" t="s">
        <v>24</v>
      </c>
    </row>
    <row r="667" spans="1:11" x14ac:dyDescent="0.2">
      <c r="A667" s="18" t="s">
        <v>24</v>
      </c>
      <c r="C667" s="18" t="s">
        <v>956</v>
      </c>
      <c r="D667" s="18" t="s">
        <v>957</v>
      </c>
      <c r="E667" s="18" t="s">
        <v>1027</v>
      </c>
      <c r="F667" s="18" t="s">
        <v>959</v>
      </c>
      <c r="G667" s="18" t="s">
        <v>960</v>
      </c>
      <c r="I667" s="18" t="s">
        <v>961</v>
      </c>
      <c r="J667" s="18" t="s">
        <v>962</v>
      </c>
      <c r="K667" s="18" t="s">
        <v>2354</v>
      </c>
    </row>
    <row r="668" spans="1:11" x14ac:dyDescent="0.2">
      <c r="A668" s="18" t="s">
        <v>24</v>
      </c>
      <c r="C668" s="18" t="s">
        <v>963</v>
      </c>
      <c r="D668" s="18" t="s">
        <v>964</v>
      </c>
      <c r="H668" s="18" t="s">
        <v>965</v>
      </c>
      <c r="I668" s="18" t="s">
        <v>966</v>
      </c>
      <c r="K668" s="18" t="s">
        <v>967</v>
      </c>
    </row>
    <row r="669" spans="1:11" x14ac:dyDescent="0.2">
      <c r="A669" s="18" t="s">
        <v>24</v>
      </c>
      <c r="C669" s="18" t="s">
        <v>968</v>
      </c>
      <c r="D669" s="18" t="s">
        <v>969</v>
      </c>
      <c r="H669" s="18" t="s">
        <v>1065</v>
      </c>
      <c r="I669" s="18" t="s">
        <v>970</v>
      </c>
      <c r="K669" s="18" t="s">
        <v>971</v>
      </c>
    </row>
    <row r="670" spans="1:11" x14ac:dyDescent="0.2">
      <c r="A670" s="18" t="s">
        <v>24</v>
      </c>
      <c r="C670" s="18" t="s">
        <v>968</v>
      </c>
      <c r="D670" s="18" t="s">
        <v>969</v>
      </c>
    </row>
    <row r="671" spans="1:11" x14ac:dyDescent="0.2">
      <c r="A671" s="18" t="s">
        <v>24</v>
      </c>
    </row>
    <row r="672" spans="1:11" x14ac:dyDescent="0.2">
      <c r="A672" s="18" t="s">
        <v>24</v>
      </c>
      <c r="C672" s="18" t="s">
        <v>2355</v>
      </c>
      <c r="D672" s="18" t="s">
        <v>2356</v>
      </c>
      <c r="E672" s="18" t="s">
        <v>1028</v>
      </c>
      <c r="F672" s="18" t="s">
        <v>2357</v>
      </c>
      <c r="G672" s="18" t="s">
        <v>2358</v>
      </c>
      <c r="I672" s="18" t="s">
        <v>2359</v>
      </c>
      <c r="J672" s="18" t="s">
        <v>2360</v>
      </c>
      <c r="K672" s="18" t="s">
        <v>2361</v>
      </c>
    </row>
    <row r="673" spans="1:11" x14ac:dyDescent="0.2">
      <c r="A673" s="18" t="s">
        <v>24</v>
      </c>
      <c r="C673" s="18" t="s">
        <v>2362</v>
      </c>
      <c r="D673" s="18" t="s">
        <v>2363</v>
      </c>
      <c r="H673" s="18" t="s">
        <v>2364</v>
      </c>
      <c r="I673" s="18" t="s">
        <v>2365</v>
      </c>
      <c r="K673" s="18" t="s">
        <v>2366</v>
      </c>
    </row>
    <row r="674" spans="1:11" x14ac:dyDescent="0.2">
      <c r="A674" s="18" t="s">
        <v>24</v>
      </c>
      <c r="C674" s="18" t="s">
        <v>2367</v>
      </c>
      <c r="D674" s="18" t="s">
        <v>2368</v>
      </c>
      <c r="H674" s="18" t="s">
        <v>1065</v>
      </c>
      <c r="I674" s="18" t="s">
        <v>2369</v>
      </c>
      <c r="K674" s="18" t="s">
        <v>2370</v>
      </c>
    </row>
    <row r="675" spans="1:11" x14ac:dyDescent="0.2">
      <c r="A675" s="18" t="s">
        <v>24</v>
      </c>
      <c r="C675" s="18" t="s">
        <v>2367</v>
      </c>
      <c r="D675" s="18" t="s">
        <v>2368</v>
      </c>
    </row>
    <row r="676" spans="1:11" x14ac:dyDescent="0.2">
      <c r="A676" s="18" t="s">
        <v>24</v>
      </c>
    </row>
    <row r="677" spans="1:11" x14ac:dyDescent="0.2">
      <c r="A677" s="18" t="s">
        <v>24</v>
      </c>
      <c r="C677" s="18" t="s">
        <v>2371</v>
      </c>
      <c r="D677" s="18" t="s">
        <v>2372</v>
      </c>
      <c r="E677" s="18" t="s">
        <v>1029</v>
      </c>
      <c r="F677" s="18" t="s">
        <v>2373</v>
      </c>
      <c r="G677" s="18" t="s">
        <v>2374</v>
      </c>
      <c r="I677" s="18" t="s">
        <v>2375</v>
      </c>
      <c r="J677" s="18" t="s">
        <v>2376</v>
      </c>
      <c r="K677" s="18" t="s">
        <v>2377</v>
      </c>
    </row>
    <row r="678" spans="1:11" x14ac:dyDescent="0.2">
      <c r="A678" s="18" t="s">
        <v>24</v>
      </c>
      <c r="C678" s="18" t="s">
        <v>973</v>
      </c>
      <c r="D678" s="18" t="s">
        <v>974</v>
      </c>
      <c r="H678" s="18" t="s">
        <v>2378</v>
      </c>
      <c r="I678" s="18" t="s">
        <v>975</v>
      </c>
      <c r="K678" s="18" t="s">
        <v>976</v>
      </c>
    </row>
    <row r="679" spans="1:11" x14ac:dyDescent="0.2">
      <c r="A679" s="18" t="s">
        <v>24</v>
      </c>
      <c r="C679" s="18" t="s">
        <v>2379</v>
      </c>
      <c r="D679" s="18" t="s">
        <v>2380</v>
      </c>
      <c r="H679" s="18" t="s">
        <v>1065</v>
      </c>
      <c r="I679" s="18" t="s">
        <v>2381</v>
      </c>
      <c r="K679" s="18" t="s">
        <v>2382</v>
      </c>
    </row>
    <row r="680" spans="1:11" x14ac:dyDescent="0.2">
      <c r="A680" s="18" t="s">
        <v>24</v>
      </c>
      <c r="C680" s="18" t="s">
        <v>2379</v>
      </c>
      <c r="D680" s="18" t="s">
        <v>2380</v>
      </c>
    </row>
    <row r="681" spans="1:11" x14ac:dyDescent="0.2">
      <c r="A681" s="18" t="s">
        <v>24</v>
      </c>
    </row>
    <row r="682" spans="1:11" x14ac:dyDescent="0.2">
      <c r="A682" s="18" t="s">
        <v>24</v>
      </c>
      <c r="C682" s="18" t="s">
        <v>2383</v>
      </c>
      <c r="D682" s="18" t="s">
        <v>2384</v>
      </c>
      <c r="E682" s="18" t="s">
        <v>1030</v>
      </c>
      <c r="F682" s="18" t="s">
        <v>2385</v>
      </c>
      <c r="G682" s="18" t="s">
        <v>2386</v>
      </c>
      <c r="I682" s="18" t="s">
        <v>2387</v>
      </c>
      <c r="J682" s="18" t="s">
        <v>2388</v>
      </c>
      <c r="K682" s="18" t="s">
        <v>2389</v>
      </c>
    </row>
    <row r="683" spans="1:11" x14ac:dyDescent="0.2">
      <c r="A683" s="18" t="s">
        <v>24</v>
      </c>
      <c r="C683" s="18" t="s">
        <v>978</v>
      </c>
      <c r="D683" s="18" t="s">
        <v>979</v>
      </c>
      <c r="H683" s="18" t="s">
        <v>2390</v>
      </c>
      <c r="I683" s="18" t="s">
        <v>980</v>
      </c>
      <c r="K683" s="18" t="s">
        <v>981</v>
      </c>
    </row>
    <row r="684" spans="1:11" x14ac:dyDescent="0.2">
      <c r="A684" s="18" t="s">
        <v>24</v>
      </c>
      <c r="C684" s="18" t="s">
        <v>982</v>
      </c>
      <c r="D684" s="18" t="s">
        <v>983</v>
      </c>
      <c r="H684" s="18" t="s">
        <v>1065</v>
      </c>
      <c r="I684" s="18" t="s">
        <v>984</v>
      </c>
      <c r="K684" s="18" t="s">
        <v>985</v>
      </c>
    </row>
    <row r="685" spans="1:11" x14ac:dyDescent="0.2">
      <c r="A685" s="18" t="s">
        <v>24</v>
      </c>
      <c r="C685" s="18" t="s">
        <v>982</v>
      </c>
      <c r="D685" s="18" t="s">
        <v>983</v>
      </c>
    </row>
    <row r="686" spans="1:11" x14ac:dyDescent="0.2">
      <c r="A686" s="18" t="s">
        <v>24</v>
      </c>
    </row>
    <row r="687" spans="1:11" x14ac:dyDescent="0.2">
      <c r="A687" s="18" t="s">
        <v>24</v>
      </c>
      <c r="C687" s="18" t="s">
        <v>2391</v>
      </c>
      <c r="D687" s="18" t="s">
        <v>2392</v>
      </c>
      <c r="E687" s="18" t="s">
        <v>2393</v>
      </c>
      <c r="F687" s="18" t="s">
        <v>2394</v>
      </c>
      <c r="G687" s="18" t="s">
        <v>2395</v>
      </c>
      <c r="I687" s="18" t="s">
        <v>2396</v>
      </c>
      <c r="J687" s="18" t="s">
        <v>2397</v>
      </c>
      <c r="K687" s="18" t="s">
        <v>2398</v>
      </c>
    </row>
    <row r="688" spans="1:11" x14ac:dyDescent="0.2">
      <c r="A688" s="18" t="s">
        <v>24</v>
      </c>
      <c r="C688" s="18" t="s">
        <v>2399</v>
      </c>
      <c r="D688" s="18" t="s">
        <v>2400</v>
      </c>
      <c r="H688" s="18" t="s">
        <v>2401</v>
      </c>
      <c r="I688" s="18" t="s">
        <v>2402</v>
      </c>
      <c r="K688" s="18" t="s">
        <v>2403</v>
      </c>
    </row>
    <row r="689" spans="1:11" x14ac:dyDescent="0.2">
      <c r="A689" s="18" t="s">
        <v>24</v>
      </c>
      <c r="C689" s="18" t="s">
        <v>987</v>
      </c>
      <c r="D689" s="18" t="s">
        <v>988</v>
      </c>
      <c r="H689" s="18" t="s">
        <v>1065</v>
      </c>
      <c r="I689" s="18" t="s">
        <v>989</v>
      </c>
      <c r="K689" s="18" t="s">
        <v>990</v>
      </c>
    </row>
    <row r="690" spans="1:11" x14ac:dyDescent="0.2">
      <c r="A690" s="18" t="s">
        <v>24</v>
      </c>
      <c r="C690" s="18" t="s">
        <v>987</v>
      </c>
      <c r="D690" s="18" t="s">
        <v>988</v>
      </c>
    </row>
    <row r="691" spans="1:11" x14ac:dyDescent="0.2">
      <c r="A691" s="18" t="s">
        <v>24</v>
      </c>
    </row>
    <row r="692" spans="1:11" x14ac:dyDescent="0.2">
      <c r="A692" s="18" t="s">
        <v>24</v>
      </c>
      <c r="C692" s="18" t="s">
        <v>2404</v>
      </c>
      <c r="D692" s="18" t="s">
        <v>2405</v>
      </c>
      <c r="E692" s="18" t="s">
        <v>1031</v>
      </c>
      <c r="F692" s="18" t="s">
        <v>2406</v>
      </c>
      <c r="G692" s="18" t="s">
        <v>2407</v>
      </c>
      <c r="I692" s="18" t="s">
        <v>2408</v>
      </c>
      <c r="J692" s="18" t="s">
        <v>2409</v>
      </c>
      <c r="K692" s="18" t="s">
        <v>2410</v>
      </c>
    </row>
    <row r="693" spans="1:11" x14ac:dyDescent="0.2">
      <c r="A693" s="18" t="s">
        <v>24</v>
      </c>
      <c r="C693" s="18" t="s">
        <v>2411</v>
      </c>
      <c r="D693" s="18" t="s">
        <v>2412</v>
      </c>
      <c r="H693" s="18" t="s">
        <v>2413</v>
      </c>
      <c r="I693" s="18" t="s">
        <v>2414</v>
      </c>
      <c r="K693" s="18" t="s">
        <v>2415</v>
      </c>
    </row>
    <row r="694" spans="1:11" x14ac:dyDescent="0.2">
      <c r="A694" s="18" t="s">
        <v>24</v>
      </c>
      <c r="C694" s="18" t="s">
        <v>2416</v>
      </c>
      <c r="D694" s="18" t="s">
        <v>2417</v>
      </c>
      <c r="H694" s="18" t="s">
        <v>1065</v>
      </c>
      <c r="I694" s="18" t="s">
        <v>2418</v>
      </c>
      <c r="K694" s="18" t="s">
        <v>2419</v>
      </c>
    </row>
    <row r="695" spans="1:11" x14ac:dyDescent="0.2">
      <c r="A695" s="18" t="s">
        <v>24</v>
      </c>
      <c r="C695" s="18" t="s">
        <v>2416</v>
      </c>
      <c r="D695" s="18" t="s">
        <v>2417</v>
      </c>
    </row>
    <row r="696" spans="1:11" x14ac:dyDescent="0.2">
      <c r="A696" s="18" t="s">
        <v>24</v>
      </c>
    </row>
    <row r="697" spans="1:11" x14ac:dyDescent="0.2">
      <c r="A697" s="18" t="s">
        <v>24</v>
      </c>
      <c r="C697" s="18" t="s">
        <v>2420</v>
      </c>
      <c r="D697" s="18" t="s">
        <v>2421</v>
      </c>
      <c r="E697" s="18" t="s">
        <v>1032</v>
      </c>
      <c r="F697" s="18" t="s">
        <v>2422</v>
      </c>
      <c r="G697" s="18" t="s">
        <v>2423</v>
      </c>
      <c r="I697" s="18" t="s">
        <v>2424</v>
      </c>
      <c r="J697" s="18" t="s">
        <v>2425</v>
      </c>
      <c r="K697" s="18" t="s">
        <v>2426</v>
      </c>
    </row>
    <row r="698" spans="1:11" x14ac:dyDescent="0.2">
      <c r="A698" s="18" t="s">
        <v>24</v>
      </c>
      <c r="C698" s="18" t="s">
        <v>992</v>
      </c>
      <c r="D698" s="18" t="s">
        <v>993</v>
      </c>
      <c r="H698" s="18" t="s">
        <v>2427</v>
      </c>
      <c r="I698" s="18" t="s">
        <v>994</v>
      </c>
      <c r="K698" s="18" t="s">
        <v>995</v>
      </c>
    </row>
    <row r="699" spans="1:11" x14ac:dyDescent="0.2">
      <c r="A699" s="18" t="s">
        <v>24</v>
      </c>
      <c r="C699" s="18" t="s">
        <v>996</v>
      </c>
      <c r="D699" s="18" t="s">
        <v>997</v>
      </c>
      <c r="H699" s="18" t="s">
        <v>1065</v>
      </c>
      <c r="I699" s="18" t="s">
        <v>998</v>
      </c>
      <c r="K699" s="18" t="s">
        <v>999</v>
      </c>
    </row>
    <row r="700" spans="1:11" x14ac:dyDescent="0.2">
      <c r="A700" s="18" t="s">
        <v>24</v>
      </c>
      <c r="C700" s="18" t="s">
        <v>996</v>
      </c>
      <c r="D700" s="18" t="s">
        <v>997</v>
      </c>
    </row>
    <row r="701" spans="1:11" x14ac:dyDescent="0.2">
      <c r="A701" s="18" t="s">
        <v>24</v>
      </c>
    </row>
    <row r="702" spans="1:11" x14ac:dyDescent="0.2">
      <c r="A702" s="18" t="s">
        <v>24</v>
      </c>
      <c r="C702" s="18" t="s">
        <v>1000</v>
      </c>
      <c r="D702" s="18" t="s">
        <v>1001</v>
      </c>
      <c r="E702" s="18" t="s">
        <v>1033</v>
      </c>
      <c r="F702" s="18" t="s">
        <v>1003</v>
      </c>
      <c r="G702" s="18" t="s">
        <v>1004</v>
      </c>
      <c r="I702" s="18" t="s">
        <v>1005</v>
      </c>
      <c r="J702" s="18" t="s">
        <v>1006</v>
      </c>
      <c r="K702" s="18" t="s">
        <v>2428</v>
      </c>
    </row>
    <row r="703" spans="1:11" x14ac:dyDescent="0.2">
      <c r="A703" s="18" t="s">
        <v>24</v>
      </c>
      <c r="C703" s="18" t="s">
        <v>1007</v>
      </c>
      <c r="D703" s="18" t="s">
        <v>1008</v>
      </c>
      <c r="H703" s="18" t="s">
        <v>1009</v>
      </c>
      <c r="I703" s="18" t="s">
        <v>1010</v>
      </c>
      <c r="K703" s="18" t="s">
        <v>1011</v>
      </c>
    </row>
    <row r="704" spans="1:11" x14ac:dyDescent="0.2">
      <c r="A704" s="18" t="s">
        <v>24</v>
      </c>
      <c r="C704" s="18" t="s">
        <v>1012</v>
      </c>
      <c r="D704" s="18" t="s">
        <v>1013</v>
      </c>
      <c r="H704" s="18" t="s">
        <v>1065</v>
      </c>
      <c r="I704" s="18" t="s">
        <v>1014</v>
      </c>
      <c r="K704" s="18" t="s">
        <v>1015</v>
      </c>
    </row>
    <row r="705" spans="1:11" x14ac:dyDescent="0.2">
      <c r="A705" s="18" t="s">
        <v>24</v>
      </c>
      <c r="C705" s="18" t="s">
        <v>1012</v>
      </c>
      <c r="D705" s="18" t="s">
        <v>1013</v>
      </c>
    </row>
    <row r="706" spans="1:11" x14ac:dyDescent="0.2">
      <c r="A706" s="18" t="s">
        <v>24</v>
      </c>
    </row>
    <row r="707" spans="1:11" x14ac:dyDescent="0.2">
      <c r="A707" s="18" t="s">
        <v>24</v>
      </c>
      <c r="C707" s="18" t="s">
        <v>2429</v>
      </c>
      <c r="D707" s="18" t="s">
        <v>2430</v>
      </c>
      <c r="E707" s="18" t="s">
        <v>1034</v>
      </c>
      <c r="F707" s="18" t="s">
        <v>2431</v>
      </c>
      <c r="G707" s="18" t="s">
        <v>2432</v>
      </c>
      <c r="I707" s="18" t="s">
        <v>2433</v>
      </c>
      <c r="J707" s="18" t="s">
        <v>2434</v>
      </c>
      <c r="K707" s="18" t="s">
        <v>2435</v>
      </c>
    </row>
    <row r="708" spans="1:11" x14ac:dyDescent="0.2">
      <c r="A708" s="18" t="s">
        <v>24</v>
      </c>
      <c r="C708" s="18" t="s">
        <v>2436</v>
      </c>
      <c r="D708" s="18" t="s">
        <v>2437</v>
      </c>
      <c r="H708" s="18" t="s">
        <v>2438</v>
      </c>
      <c r="I708" s="18" t="s">
        <v>2439</v>
      </c>
      <c r="K708" s="18" t="s">
        <v>2440</v>
      </c>
    </row>
    <row r="709" spans="1:11" x14ac:dyDescent="0.2">
      <c r="A709" s="18" t="s">
        <v>24</v>
      </c>
      <c r="C709" s="18" t="s">
        <v>2441</v>
      </c>
      <c r="D709" s="18" t="s">
        <v>2442</v>
      </c>
      <c r="H709" s="18" t="s">
        <v>1065</v>
      </c>
      <c r="I709" s="18" t="s">
        <v>2443</v>
      </c>
      <c r="K709" s="18" t="s">
        <v>2444</v>
      </c>
    </row>
    <row r="710" spans="1:11" x14ac:dyDescent="0.2">
      <c r="A710" s="18" t="s">
        <v>24</v>
      </c>
      <c r="C710" s="18" t="s">
        <v>2441</v>
      </c>
      <c r="D710" s="18" t="s">
        <v>2442</v>
      </c>
    </row>
    <row r="711" spans="1:11" x14ac:dyDescent="0.2">
      <c r="A711" s="18"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Options</vt:lpstr>
      <vt:lpstr>Report</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Location by QOH</dc:title>
  <dc:subject>Jet Reports</dc:subject>
  <dc:creator>KeeshaW@jetreports.com</dc:creator>
  <dc:description>Provides an overview of warehouse inventory location by quantity on hand.</dc:description>
  <cp:lastModifiedBy>Kim R. Duey</cp:lastModifiedBy>
  <dcterms:created xsi:type="dcterms:W3CDTF">2007-10-01T19:46:36Z</dcterms:created>
  <dcterms:modified xsi:type="dcterms:W3CDTF">2018-10-22T22:15:58Z</dcterms:modified>
  <cp:category>Inventory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true</vt:bool>
  </property>
  <property fmtid="{D5CDD505-2E9C-101B-9397-08002B2CF9AE}" pid="4" name="OriginalName">
    <vt:lpwstr>Inventory availability by location Active 101007.xls</vt:lpwstr>
  </property>
  <property fmtid="{D5CDD505-2E9C-101B-9397-08002B2CF9AE}" pid="5" name="Jet Reports Last Version Refresh">
    <vt:lpwstr>Version 7.0.5  Released 7/10/2007 9:14:35 AM</vt:lpwstr>
  </property>
  <property fmtid="{D5CDD505-2E9C-101B-9397-08002B2CF9AE}" pid="6" name="Jet Reports Design Mode Active">
    <vt:bool>false</vt:bool>
  </property>
  <property fmtid="{D5CDD505-2E9C-101B-9397-08002B2CF9AE}" pid="7" name="Jet Reports Function Literals">
    <vt:lpwstr>,	;	,	{	}	[@[{0}]]	1033</vt:lpwstr>
  </property>
</Properties>
</file>