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45" yWindow="15" windowWidth="19320" windowHeight="12120"/>
  </bookViews>
  <sheets>
    <sheet name="Read Me" sheetId="72" r:id="rId1"/>
    <sheet name="Option" sheetId="2" state="hidden" r:id="rId2"/>
    <sheet name="Report" sheetId="1" r:id="rId3"/>
    <sheet name="Sheet2" sheetId="73" state="veryHidden" r:id="rId4"/>
    <sheet name="Sheet3" sheetId="74" state="veryHidden" r:id="rId5"/>
    <sheet name="Sheet4" sheetId="75" state="veryHidden" r:id="rId6"/>
  </sheets>
  <definedNames>
    <definedName name="_xlnm.Print_Area" localSheetId="2">Report!$E$8:$W$53</definedName>
  </definedNames>
  <calcPr calcId="162913"/>
</workbook>
</file>

<file path=xl/calcChain.xml><?xml version="1.0" encoding="utf-8"?>
<calcChain xmlns="http://schemas.openxmlformats.org/spreadsheetml/2006/main">
  <c r="I2" i="1" l="1"/>
  <c r="H14" i="1" s="1"/>
  <c r="I4" i="1"/>
  <c r="D32" i="1" s="1"/>
  <c r="H16" i="1"/>
  <c r="Q16" i="1"/>
  <c r="F19" i="1"/>
  <c r="H19" i="1"/>
  <c r="I19" i="1"/>
  <c r="M19" i="1"/>
  <c r="N19" i="1"/>
  <c r="R19" i="1"/>
  <c r="V19" i="1"/>
  <c r="F20" i="1"/>
  <c r="H20" i="1"/>
  <c r="I20" i="1"/>
  <c r="M20" i="1"/>
  <c r="N20" i="1" s="1"/>
  <c r="R20" i="1"/>
  <c r="V20" i="1"/>
  <c r="F21" i="1"/>
  <c r="H21" i="1"/>
  <c r="E21" i="1" s="1"/>
  <c r="I21" i="1"/>
  <c r="M21" i="1"/>
  <c r="N21" i="1"/>
  <c r="R21" i="1"/>
  <c r="V21" i="1"/>
  <c r="F22" i="1"/>
  <c r="H22" i="1"/>
  <c r="E22" i="1" s="1"/>
  <c r="I22" i="1"/>
  <c r="M22" i="1"/>
  <c r="N22" i="1"/>
  <c r="R22" i="1"/>
  <c r="V22" i="1"/>
  <c r="F23" i="1"/>
  <c r="H23" i="1"/>
  <c r="I23" i="1"/>
  <c r="M23" i="1"/>
  <c r="N23" i="1" s="1"/>
  <c r="R23" i="1"/>
  <c r="V23" i="1"/>
  <c r="M25" i="1"/>
  <c r="N25" i="1"/>
  <c r="T25" i="1"/>
  <c r="U25" i="1"/>
  <c r="V25" i="1"/>
  <c r="F29" i="1"/>
  <c r="H29" i="1"/>
  <c r="F30" i="1"/>
  <c r="H30" i="1"/>
  <c r="F31" i="1"/>
  <c r="H31" i="1"/>
  <c r="F32" i="1"/>
  <c r="H32" i="1"/>
  <c r="F33" i="1"/>
  <c r="H33" i="1"/>
  <c r="D33" i="1"/>
  <c r="D31" i="1"/>
  <c r="E30" i="1"/>
  <c r="E31" i="1" s="1"/>
  <c r="E32" i="1" s="1"/>
  <c r="E33" i="1" s="1"/>
  <c r="E23" i="1"/>
  <c r="E20" i="1"/>
  <c r="E29" i="1"/>
  <c r="D29" i="1" l="1"/>
  <c r="D30" i="1"/>
  <c r="W20" i="1"/>
  <c r="W23" i="1"/>
  <c r="W22" i="1"/>
  <c r="W21" i="1"/>
  <c r="C19" i="1"/>
  <c r="E19" i="1"/>
  <c r="W19" i="1"/>
  <c r="Q19" i="1" l="1"/>
  <c r="P19" i="1" s="1"/>
  <c r="C20" i="1"/>
  <c r="W25" i="1"/>
  <c r="I35" i="1"/>
  <c r="Q35" i="1"/>
  <c r="E6" i="2"/>
  <c r="Q20" i="1" l="1"/>
  <c r="P20" i="1" s="1"/>
  <c r="C21" i="1"/>
  <c r="C22" i="1" l="1"/>
  <c r="Q21" i="1"/>
  <c r="P21" i="1" s="1"/>
  <c r="Q22" i="1" l="1"/>
  <c r="P22" i="1" s="1"/>
  <c r="C23" i="1"/>
  <c r="Q23" i="1" s="1"/>
  <c r="P23" i="1" s="1"/>
</calcChain>
</file>

<file path=xl/comments1.xml><?xml version="1.0" encoding="utf-8"?>
<comments xmlns="http://schemas.openxmlformats.org/spreadsheetml/2006/main">
  <authors>
    <author>Steve Little</author>
  </authors>
  <commentList>
    <comment ref="D29" authorId="0" shapeId="0">
      <text>
        <r>
          <rPr>
            <b/>
            <sz val="8"/>
            <color indexed="81"/>
            <rFont val="Tahoma"/>
            <family val="2"/>
          </rPr>
          <t>This cell provides a fitler to sort items by contribution.  
It    
the Value Entty Table (5802)
and subtracts the     from the ""17 Sales Amount (Actual)"</t>
        </r>
      </text>
    </comment>
    <comment ref="D30" authorId="0" shapeId="0">
      <text>
        <r>
          <rPr>
            <b/>
            <sz val="8"/>
            <color indexed="81"/>
            <rFont val="Tahoma"/>
            <family val="2"/>
          </rPr>
          <t>This cell provides a fitler to sort items by contribution.  
It    
the Value Entty Table (5802)
and subtracts the     from the ""17 Sales Amount (Actual)"</t>
        </r>
      </text>
    </comment>
    <comment ref="D31" authorId="0" shapeId="0">
      <text>
        <r>
          <rPr>
            <b/>
            <sz val="8"/>
            <color indexed="81"/>
            <rFont val="Tahoma"/>
            <family val="2"/>
          </rPr>
          <t>This cell provides a fitler to sort items by contribution.  
It    
the Value Entty Table (5802)
and subtracts the     from the ""17 Sales Amount (Actual)"</t>
        </r>
      </text>
    </comment>
    <comment ref="D32" authorId="0" shapeId="0">
      <text>
        <r>
          <rPr>
            <b/>
            <sz val="8"/>
            <color indexed="81"/>
            <rFont val="Tahoma"/>
            <family val="2"/>
          </rPr>
          <t>This cell provides a fitler to sort items by contribution.  
It    
the Value Entty Table (5802)
and subtracts the     from the ""17 Sales Amount (Actual)"</t>
        </r>
      </text>
    </comment>
    <comment ref="D33" authorId="0" shapeId="0">
      <text>
        <r>
          <rPr>
            <b/>
            <sz val="8"/>
            <color indexed="81"/>
            <rFont val="Tahoma"/>
            <family val="2"/>
          </rPr>
          <t>This cell provides a fitler to sort items by contribution.  
It    
the Value Entty Table (5802)
and subtracts the     from the ""17 Sales Amount (Actual)"</t>
        </r>
      </text>
    </comment>
  </commentList>
</comments>
</file>

<file path=xl/sharedStrings.xml><?xml version="1.0" encoding="utf-8"?>
<sst xmlns="http://schemas.openxmlformats.org/spreadsheetml/2006/main" count="494" uniqueCount="187">
  <si>
    <t>Lookup</t>
  </si>
  <si>
    <t>Option</t>
  </si>
  <si>
    <t>Hide</t>
  </si>
  <si>
    <t>hide</t>
  </si>
  <si>
    <t>Title</t>
  </si>
  <si>
    <t>Value</t>
  </si>
  <si>
    <t>Options Window</t>
  </si>
  <si>
    <t>Sales - Period Start</t>
  </si>
  <si>
    <t>Sales - Period End</t>
  </si>
  <si>
    <t>Top Number of Items</t>
  </si>
  <si>
    <t>No.</t>
  </si>
  <si>
    <t>Description</t>
  </si>
  <si>
    <t>Period</t>
  </si>
  <si>
    <t>All Items</t>
  </si>
  <si>
    <t>Auto+Hide+Values</t>
  </si>
  <si>
    <t>Last Run:</t>
  </si>
  <si>
    <t>fit</t>
  </si>
  <si>
    <t>Sales Amount 
(Actual)</t>
  </si>
  <si>
    <t>Cost Amount
(Actual)</t>
  </si>
  <si>
    <t>minimum width   --</t>
  </si>
  <si>
    <t xml:space="preserve">Report Readme </t>
  </si>
  <si>
    <t>About the report</t>
  </si>
  <si>
    <t>Version of Jet</t>
  </si>
  <si>
    <t>Services</t>
  </si>
  <si>
    <t>Training</t>
  </si>
  <si>
    <t>Sales</t>
  </si>
  <si>
    <t>Copyrights</t>
  </si>
  <si>
    <t>Invoiced Quantity</t>
  </si>
  <si>
    <t>Margin</t>
  </si>
  <si>
    <t>Margin %</t>
  </si>
  <si>
    <t>Top Items by Sales Amount and Margin</t>
  </si>
  <si>
    <t>min width---------</t>
  </si>
  <si>
    <t>Auto+Hide+Hidesheet</t>
  </si>
  <si>
    <t>Questions About This Report</t>
  </si>
  <si>
    <t>Click here to contact sample reports</t>
  </si>
  <si>
    <t>Click here for downloads</t>
  </si>
  <si>
    <t>Enter a date using the date format used in your NAV instance</t>
  </si>
  <si>
    <t>Tooltip</t>
  </si>
  <si>
    <t>Getting Help</t>
  </si>
  <si>
    <t>=NP("Eval","=Option!E6")</t>
  </si>
  <si>
    <t>=NP("Eval","=Option!E7")</t>
  </si>
  <si>
    <t>=NP("Datefilter",$I$2,$I$3)</t>
  </si>
  <si>
    <t>=NP("Eval","=Option!E9")</t>
  </si>
  <si>
    <t>="From "&amp;TEXT(I2,"dd-mmm-yy")&amp;" to "&amp;TEXT(I3,"dd-mmm-yy")</t>
  </si>
  <si>
    <t>=NP("Eval","=NOW()")</t>
  </si>
  <si>
    <t>="Top "&amp;I5&amp;" Items by SALES AMOUNT"</t>
  </si>
  <si>
    <t>="Top "&amp;I5&amp;" Items by MARGIN"</t>
  </si>
  <si>
    <t>=C18+1</t>
  </si>
  <si>
    <t>="@@"&amp;H19</t>
  </si>
  <si>
    <t>=NL("Rows","27 Item",,"64 Datefilter",$I$4,"-78 Sales (LCY)","*","limit=",$I$5)</t>
  </si>
  <si>
    <t>=NF($F19,"1 No.")</t>
  </si>
  <si>
    <t>=NF($F19,"3 Description")</t>
  </si>
  <si>
    <t>=-NL("Sum","5802 Value Entry","14 Invoiced Quantity","4 Item Ledger Entry Type","Sale","3 Posting Date",$I$4,"2 Item No.",$E19)</t>
  </si>
  <si>
    <t>=NL("Sum","5802 Value Entry","17 Sales Amount (Actual)","4 Item Ledger Entry Type","Sale","3 Posting Date",$I$4,"2 Item No.",$E19)</t>
  </si>
  <si>
    <t>=NL("Sum","5802 Value Entry","43 Cost Amount (Actual)","4 Item Ledger Entry Type","Sale","3 Posting Date",$I$4,"2 Item No.",$E19,"105 Entry Type","&lt;&gt;Revaluation")</t>
  </si>
  <si>
    <t>=K19+L19</t>
  </si>
  <si>
    <t>=IF(K19=0,"",M19/K19)</t>
  </si>
  <si>
    <t>="@@"&amp;$Q19</t>
  </si>
  <si>
    <t>=OFFSET($H$25,C19-1,0)</t>
  </si>
  <si>
    <t>=NL("First","27 Item","3 Description","1 No.",P19)</t>
  </si>
  <si>
    <t>=-NL("Sum","5802 Value Entry","14 Invoiced Quantity","4 Item Ledger Entry Type","Sale","3 Posting Date",$I$4,"2 Item No.",$P19)</t>
  </si>
  <si>
    <t>=NL("Sum","5802 Value Entry","17 Sales Amount (Actual)","4 Item Ledger Entry Type","Sale","3 Posting Date",$I$4,"2 Item No.",$P19)</t>
  </si>
  <si>
    <t>=NL("Sum","5802 Value Entry","43 Cost Amount (Actual)","4 Item Ledger Entry Type","Sale","3 Posting Date",$I$4,"2 Item No.",$P19,"105 Entry Type","&lt;&gt;Revaluation")</t>
  </si>
  <si>
    <t>=T19+U19</t>
  </si>
  <si>
    <t>=IF(T19=0,"",V19/T19)</t>
  </si>
  <si>
    <t>=NL("Sum","5802 Value Entry","17 Sales Amount (Actual)","4 Item Ledger Entry Type","Sale","3 Posting Date",$I$4)</t>
  </si>
  <si>
    <t>=NL("Sum","5802 Value Entry","43 Cost Amount (Actual)","4 Item Ledger Entry Type","Sale","3 Posting Date",$I$4,"105 Entry Type","&lt;&gt;Revaluation")</t>
  </si>
  <si>
    <t>=K21+L21</t>
  </si>
  <si>
    <t>=IF(K21=0,"",M21/K21)</t>
  </si>
  <si>
    <t>=K21</t>
  </si>
  <si>
    <t>=L21</t>
  </si>
  <si>
    <t>=M21</t>
  </si>
  <si>
    <t>=N21</t>
  </si>
  <si>
    <t>="-=NL(""Sum"",""5802 Value Entry"",""17 Sales Amount (actual)"",""3 Posting Date"","""&amp;$I$4&amp;""",""2 Item No."",NF(,""1 No.""))+NL(""Sum"",5802,""43 Cost Amount (actual)"",4,""Sale"",3,"""&amp;$I$4&amp;""",""105 Entry Type"",""&lt;&gt;Revaluation"",2,NF(,""1 No.""))"</t>
  </si>
  <si>
    <t>=E24+1</t>
  </si>
  <si>
    <t>=NL("Rows","27 Item",,"64 Datefilter",$I$4,$D$25,"*","limit=",$I$5)</t>
  </si>
  <si>
    <t>=NF($F25,"1 No.")</t>
  </si>
  <si>
    <t>="Top "&amp;I5&amp;" Items by Sales Volume"</t>
  </si>
  <si>
    <t>="Top "&amp;$I$5&amp;" Items by Margin"</t>
  </si>
  <si>
    <t>Auto</t>
  </si>
  <si>
    <t>=OFFSET($H$29,C19-1,0)</t>
  </si>
  <si>
    <t>=C19+1</t>
  </si>
  <si>
    <t>="@@"&amp;H20</t>
  </si>
  <si>
    <t>="""NAV Direct"",""CRONUS JetCorp USA"",""27"",""1"",""C100004"""</t>
  </si>
  <si>
    <t>=-NL("Sum","5802 Value Entry","14 Invoiced Quantity","4 Item Ledger Entry Type","Sale","3 Posting Date",$I$4,"2 Item No.",$E20)</t>
  </si>
  <si>
    <t>=NL("Sum","5802 Value Entry","17 Sales Amount (Actual)","4 Item Ledger Entry Type","Sale","3 Posting Date",$I$4,"2 Item No.",$E20)</t>
  </si>
  <si>
    <t>=NL("Sum","5802 Value Entry","43 Cost Amount (Actual)","4 Item Ledger Entry Type","Sale","3 Posting Date",$I$4,"2 Item No.",$E20,"105 Entry Type","&lt;&gt;Revaluation")</t>
  </si>
  <si>
    <t>=K20+L20</t>
  </si>
  <si>
    <t>=IF(K20=0,"",M20/K20)</t>
  </si>
  <si>
    <t>="@@"&amp;$Q20</t>
  </si>
  <si>
    <t>=OFFSET($H$29,C20-1,0)</t>
  </si>
  <si>
    <t>=NL("First","27 Item","3 Description","1 No.",P20)</t>
  </si>
  <si>
    <t>=-NL("Sum","5802 Value Entry","14 Invoiced Quantity","4 Item Ledger Entry Type","Sale","3 Posting Date",$I$4,"2 Item No.",$P20)</t>
  </si>
  <si>
    <t>=NL("Sum","5802 Value Entry","17 Sales Amount (Actual)","4 Item Ledger Entry Type","Sale","3 Posting Date",$I$4,"2 Item No.",$P20)</t>
  </si>
  <si>
    <t>=NL("Sum","5802 Value Entry","43 Cost Amount (Actual)","4 Item Ledger Entry Type","Sale","3 Posting Date",$I$4,"2 Item No.",$P20,"105 Entry Type","&lt;&gt;Revaluation")</t>
  </si>
  <si>
    <t>=T20+U20</t>
  </si>
  <si>
    <t>=IF(T20=0,"",V20/T20)</t>
  </si>
  <si>
    <t>=C20+1</t>
  </si>
  <si>
    <t>="@@"&amp;H21</t>
  </si>
  <si>
    <t>="""NAV Direct"",""CRONUS JetCorp USA"",""27"",""1"",""C100005"""</t>
  </si>
  <si>
    <t>=-NL("Sum","5802 Value Entry","14 Invoiced Quantity","4 Item Ledger Entry Type","Sale","3 Posting Date",$I$4,"2 Item No.",$E21)</t>
  </si>
  <si>
    <t>=NL("Sum","5802 Value Entry","17 Sales Amount (Actual)","4 Item Ledger Entry Type","Sale","3 Posting Date",$I$4,"2 Item No.",$E21)</t>
  </si>
  <si>
    <t>=NL("Sum","5802 Value Entry","43 Cost Amount (Actual)","4 Item Ledger Entry Type","Sale","3 Posting Date",$I$4,"2 Item No.",$E21,"105 Entry Type","&lt;&gt;Revaluation")</t>
  </si>
  <si>
    <t>="@@"&amp;$Q21</t>
  </si>
  <si>
    <t>=OFFSET($H$29,C21-1,0)</t>
  </si>
  <si>
    <t>=NL("First","27 Item","3 Description","1 No.",P21)</t>
  </si>
  <si>
    <t>=-NL("Sum","5802 Value Entry","14 Invoiced Quantity","4 Item Ledger Entry Type","Sale","3 Posting Date",$I$4,"2 Item No.",$P21)</t>
  </si>
  <si>
    <t>=NL("Sum","5802 Value Entry","17 Sales Amount (Actual)","4 Item Ledger Entry Type","Sale","3 Posting Date",$I$4,"2 Item No.",$P21)</t>
  </si>
  <si>
    <t>=NL("Sum","5802 Value Entry","43 Cost Amount (Actual)","4 Item Ledger Entry Type","Sale","3 Posting Date",$I$4,"2 Item No.",$P21,"105 Entry Type","&lt;&gt;Revaluation")</t>
  </si>
  <si>
    <t>=T21+U21</t>
  </si>
  <si>
    <t>=IF(T21=0,"",V21/T21)</t>
  </si>
  <si>
    <t>=C21+1</t>
  </si>
  <si>
    <t>="@@"&amp;H22</t>
  </si>
  <si>
    <t>="""NAV Direct"",""CRONUS JetCorp USA"",""27"",""1"",""C100006"""</t>
  </si>
  <si>
    <t>=-NL("Sum","5802 Value Entry","14 Invoiced Quantity","4 Item Ledger Entry Type","Sale","3 Posting Date",$I$4,"2 Item No.",$E22)</t>
  </si>
  <si>
    <t>=NL("Sum","5802 Value Entry","17 Sales Amount (Actual)","4 Item Ledger Entry Type","Sale","3 Posting Date",$I$4,"2 Item No.",$E22)</t>
  </si>
  <si>
    <t>=NL("Sum","5802 Value Entry","43 Cost Amount (Actual)","4 Item Ledger Entry Type","Sale","3 Posting Date",$I$4,"2 Item No.",$E22,"105 Entry Type","&lt;&gt;Revaluation")</t>
  </si>
  <si>
    <t>=K22+L22</t>
  </si>
  <si>
    <t>=IF(K22=0,"",M22/K22)</t>
  </si>
  <si>
    <t>="@@"&amp;$Q22</t>
  </si>
  <si>
    <t>=OFFSET($H$29,C22-1,0)</t>
  </si>
  <si>
    <t>=NL("First","27 Item","3 Description","1 No.",P22)</t>
  </si>
  <si>
    <t>=-NL("Sum","5802 Value Entry","14 Invoiced Quantity","4 Item Ledger Entry Type","Sale","3 Posting Date",$I$4,"2 Item No.",$P22)</t>
  </si>
  <si>
    <t>=NL("Sum","5802 Value Entry","17 Sales Amount (Actual)","4 Item Ledger Entry Type","Sale","3 Posting Date",$I$4,"2 Item No.",$P22)</t>
  </si>
  <si>
    <t>=NL("Sum","5802 Value Entry","43 Cost Amount (Actual)","4 Item Ledger Entry Type","Sale","3 Posting Date",$I$4,"2 Item No.",$P22,"105 Entry Type","&lt;&gt;Revaluation")</t>
  </si>
  <si>
    <t>=T22+U22</t>
  </si>
  <si>
    <t>=IF(T22=0,"",V22/T22)</t>
  </si>
  <si>
    <t>=C22+1</t>
  </si>
  <si>
    <t>="@@"&amp;H23</t>
  </si>
  <si>
    <t>=-NL("Sum","5802 Value Entry","14 Invoiced Quantity","4 Item Ledger Entry Type","Sale","3 Posting Date",$I$4,"2 Item No.",$E23)</t>
  </si>
  <si>
    <t>=NL("Sum","5802 Value Entry","17 Sales Amount (Actual)","4 Item Ledger Entry Type","Sale","3 Posting Date",$I$4,"2 Item No.",$E23)</t>
  </si>
  <si>
    <t>=NL("Sum","5802 Value Entry","43 Cost Amount (Actual)","4 Item Ledger Entry Type","Sale","3 Posting Date",$I$4,"2 Item No.",$E23,"105 Entry Type","&lt;&gt;Revaluation")</t>
  </si>
  <si>
    <t>=K23+L23</t>
  </si>
  <si>
    <t>=IF(K23=0,"",M23/K23)</t>
  </si>
  <si>
    <t>="@@"&amp;$Q23</t>
  </si>
  <si>
    <t>=OFFSET($H$29,C23-1,0)</t>
  </si>
  <si>
    <t>=NL("First","27 Item","3 Description","1 No.",P23)</t>
  </si>
  <si>
    <t>=-NL("Sum","5802 Value Entry","14 Invoiced Quantity","4 Item Ledger Entry Type","Sale","3 Posting Date",$I$4,"2 Item No.",$P23)</t>
  </si>
  <si>
    <t>=NL("Sum","5802 Value Entry","17 Sales Amount (Actual)","4 Item Ledger Entry Type","Sale","3 Posting Date",$I$4,"2 Item No.",$P23)</t>
  </si>
  <si>
    <t>=NL("Sum","5802 Value Entry","43 Cost Amount (Actual)","4 Item Ledger Entry Type","Sale","3 Posting Date",$I$4,"2 Item No.",$P23,"105 Entry Type","&lt;&gt;Revaluation")</t>
  </si>
  <si>
    <t>=T23+U23</t>
  </si>
  <si>
    <t>=IF(T23=0,"",V23/T23)</t>
  </si>
  <si>
    <t>=K25+L25</t>
  </si>
  <si>
    <t>=IF(K25=0,"",M25/K25)</t>
  </si>
  <si>
    <t>=K25</t>
  </si>
  <si>
    <t>=L25</t>
  </si>
  <si>
    <t>=M25</t>
  </si>
  <si>
    <t>=N25</t>
  </si>
  <si>
    <t>=E28+1</t>
  </si>
  <si>
    <t>=NL("Rows","27 Item",,"64 Datefilter",$I$4,$D$29,"*","limit=",$I$5)</t>
  </si>
  <si>
    <t>=E29+1</t>
  </si>
  <si>
    <t>=E30+1</t>
  </si>
  <si>
    <t>=E31+1</t>
  </si>
  <si>
    <t>=E32+1</t>
  </si>
  <si>
    <t>="""NAV Direct"",""CRONUS JetCorp USA"",""27"",""1"",""C100017"""</t>
  </si>
  <si>
    <t>=NF($F20,"1 No.")</t>
  </si>
  <si>
    <t>=NF($F21,"1 No.")</t>
  </si>
  <si>
    <t>=NF($F22,"1 No.")</t>
  </si>
  <si>
    <t>=NF($F23,"1 No.")</t>
  </si>
  <si>
    <t>=NF($F20,"3 Description")</t>
  </si>
  <si>
    <t>=NF($F21,"3 Description")</t>
  </si>
  <si>
    <t>=NF($F22,"3 Description")</t>
  </si>
  <si>
    <t>=NF($F23,"3 Description")</t>
  </si>
  <si>
    <t>=NF($F29,"1 No.")</t>
  </si>
  <si>
    <t>=NF($F30,"1 No.")</t>
  </si>
  <si>
    <t>=NF($F31,"1 No.")</t>
  </si>
  <si>
    <t>=NF($F32,"1 No.")</t>
  </si>
  <si>
    <t>=NF($F33,"1 No.")</t>
  </si>
  <si>
    <t>Modifying this report</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</si>
  <si>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</si>
  <si>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</si>
  <si>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</si>
  <si>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</si>
  <si>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</si>
  <si>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</si>
  <si>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</si>
  <si>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</si>
  <si>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</si>
  <si>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</si>
  <si>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</si>
  <si>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</si>
  <si>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</si>
  <si>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This report can be modified by entering into design mode from the Jet tab.
Note to Designers – The term “LCY” in fields such as “Sales(LCY)” refers to the local currency.  The field name within the NAV database might show differently depending upon the local currency used.  For example on data bases which use the US dollar as the local currency this will show as “Sales($)”.</t>
  </si>
  <si>
    <t>Auto+Hide+Values+Formulas=Sheet2,Sheet3+FormulasOnly</t>
  </si>
  <si>
    <t>Auto+Hide+Values+Formulas=Sheet4,Sheet2,Sheet3</t>
  </si>
  <si>
    <t>Auto+Hide+Values+Formulas=Sheet4,Sheet2,Sheet3+FormulasOnly</t>
  </si>
  <si>
    <t>This report provides details on the top "N" items by sales volume and by total contribution for a date period.  The number "N" is a user definable parameter.
The date period is based on the posting date of the transaction.  Sales are based on sales invoices only.  Item returns are not considered in this report.
Dates used in filtering must be formatted to the same format used in 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</si>
</sst>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 #,##0.00\ _€_-;\-* #,##0.00\ _€_-;_-* &quot;-&quot;??\ _€_-;_-@_-"/>
    <numFmt numFmtId="165" formatCode="_-* #,##0.0\ _€_-;\-* #,##0.0\ _€_-;_-* &quot;-&quot;??\ _€_-;_-@_-"/>
    <numFmt numFmtId="166" formatCode="_-* #,##0\ _€_-;\-* #,##0\ _€_-;_-* &quot;-&quot;??\ _€_-;_-@_-"/>
    <numFmt numFmtId="167" formatCode="0%__"/>
    <numFmt numFmtId="168" formatCode="m/d/yyyy\ h:mm\ AM/PM"/>
  </numFmts>
  <fonts count="21" x14ac:knownFonts="1">
    <font>
      <sz val="11"/>
      <color theme="1"/>
      <name val="Calibri"/>
      <family val="2"/>
      <scheme val="minor"/>
    </font>
    <font>
      <sz val="11"/>
      <color theme="1"/>
      <name val="Calibri"/>
      <family val="2"/>
      <scheme val="minor"/>
    </font>
    <font>
      <b/>
      <sz val="11"/>
      <color theme="3"/>
      <name val="Calibri"/>
      <family val="2"/>
      <scheme val="minor"/>
    </font>
    <font>
      <sz val="14"/>
      <color theme="3"/>
      <name val="Arial"/>
      <family val="2"/>
    </font>
    <font>
      <sz val="11"/>
      <color theme="3"/>
      <name val="Calibri"/>
      <family val="2"/>
      <scheme val="minor"/>
    </font>
    <font>
      <b/>
      <sz val="16"/>
      <color theme="3"/>
      <name val="Arial"/>
      <family val="2"/>
    </font>
    <font>
      <sz val="11"/>
      <color theme="0" tint="-0.499984740745262"/>
      <name val="Calibri"/>
      <family val="2"/>
      <scheme val="minor"/>
    </font>
    <font>
      <b/>
      <sz val="12"/>
      <color theme="3"/>
      <name val="Calibri"/>
      <family val="2"/>
      <scheme val="minor"/>
    </font>
    <font>
      <sz val="12"/>
      <color theme="1"/>
      <name val="Calibri"/>
      <family val="2"/>
      <scheme val="minor"/>
    </font>
    <font>
      <sz val="12"/>
      <color theme="3"/>
      <name val="Arial"/>
      <family val="2"/>
    </font>
    <font>
      <sz val="10"/>
      <name val="Arial"/>
      <family val="2"/>
    </font>
    <font>
      <u/>
      <sz val="10"/>
      <color indexed="12"/>
      <name val="Arial"/>
      <family val="2"/>
    </font>
    <font>
      <b/>
      <sz val="18"/>
      <color theme="3"/>
      <name val="Cambria"/>
      <family val="2"/>
      <scheme val="major"/>
    </font>
    <font>
      <b/>
      <u/>
      <sz val="22"/>
      <color theme="3"/>
      <name val="Cambria"/>
      <family val="2"/>
      <scheme val="major"/>
    </font>
    <font>
      <sz val="12"/>
      <color theme="0" tint="-0.249977111117893"/>
      <name val="Calibri"/>
      <family val="2"/>
      <scheme val="minor"/>
    </font>
    <font>
      <b/>
      <sz val="8"/>
      <color indexed="81"/>
      <name val="Tahoma"/>
      <family val="2"/>
    </font>
    <font>
      <b/>
      <i/>
      <sz val="14"/>
      <color theme="3"/>
      <name val="Arial"/>
      <family val="2"/>
    </font>
    <font>
      <sz val="10"/>
      <color theme="1"/>
      <name val="Segoe UI"/>
      <family val="2"/>
    </font>
    <font>
      <u/>
      <sz val="10"/>
      <color indexed="12"/>
      <name val="Segoe UI"/>
      <family val="2"/>
    </font>
    <font>
      <b/>
      <sz val="20"/>
      <color rgb="FFDA4848"/>
      <name val="Segoe UI"/>
      <family val="2"/>
    </font>
    <font>
      <b/>
      <sz val="10"/>
      <color theme="1"/>
      <name val="Segoe UI"/>
      <family val="2"/>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xf numFmtId="0" fontId="11" fillId="0" borderId="0" applyNumberFormat="0" applyFill="0" applyBorder="0" applyAlignment="0" applyProtection="0">
      <alignment vertical="top"/>
      <protection locked="0"/>
    </xf>
    <xf numFmtId="43" fontId="10" fillId="0" borderId="0" applyFont="0" applyFill="0" applyBorder="0" applyAlignment="0" applyProtection="0"/>
    <xf numFmtId="0" fontId="10" fillId="0" borderId="0"/>
    <xf numFmtId="0" fontId="10" fillId="0" borderId="0"/>
    <xf numFmtId="0" fontId="10" fillId="0" borderId="0"/>
    <xf numFmtId="0" fontId="12"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74">
    <xf numFmtId="0" fontId="0" fillId="0" borderId="0" xfId="0"/>
    <xf numFmtId="165" fontId="0" fillId="0" borderId="0" xfId="1" applyNumberFormat="1" applyFont="1"/>
    <xf numFmtId="166" fontId="0" fillId="0" borderId="0" xfId="1" applyNumberFormat="1" applyFont="1"/>
    <xf numFmtId="0" fontId="3" fillId="0" borderId="0" xfId="0" applyFont="1" applyBorder="1" applyAlignment="1">
      <alignment horizontal="left"/>
    </xf>
    <xf numFmtId="22" fontId="4" fillId="0" borderId="0" xfId="0" applyNumberFormat="1" applyFont="1" applyBorder="1"/>
    <xf numFmtId="0" fontId="0" fillId="0" borderId="0" xfId="0" applyFill="1"/>
    <xf numFmtId="165" fontId="0" fillId="0" borderId="0" xfId="1" applyNumberFormat="1" applyFont="1" applyFill="1"/>
    <xf numFmtId="0" fontId="2" fillId="0" borderId="0" xfId="0" applyFont="1" applyFill="1" applyAlignment="1">
      <alignment horizontal="left"/>
    </xf>
    <xf numFmtId="166" fontId="2" fillId="0" borderId="0" xfId="1" applyNumberFormat="1" applyFont="1" applyFill="1"/>
    <xf numFmtId="166" fontId="0" fillId="0" borderId="0" xfId="0" applyNumberFormat="1" applyFill="1"/>
    <xf numFmtId="14" fontId="0" fillId="0" borderId="0" xfId="0" applyNumberFormat="1" applyFill="1"/>
    <xf numFmtId="9" fontId="0" fillId="0" borderId="0" xfId="2" applyFont="1"/>
    <xf numFmtId="0" fontId="5" fillId="0" borderId="0" xfId="0" applyFont="1" applyAlignment="1"/>
    <xf numFmtId="22" fontId="5" fillId="0" borderId="0" xfId="0" applyNumberFormat="1" applyFont="1" applyAlignment="1">
      <alignment horizontal="right"/>
    </xf>
    <xf numFmtId="0" fontId="6" fillId="5" borderId="0" xfId="0" applyFont="1" applyFill="1"/>
    <xf numFmtId="165" fontId="6" fillId="5" borderId="0" xfId="1" applyNumberFormat="1" applyFont="1" applyFill="1"/>
    <xf numFmtId="14" fontId="6" fillId="5" borderId="0" xfId="0" applyNumberFormat="1" applyFont="1" applyFill="1"/>
    <xf numFmtId="14" fontId="6" fillId="5" borderId="0" xfId="0" applyNumberFormat="1" applyFont="1" applyFill="1" applyAlignment="1">
      <alignment horizontal="right"/>
    </xf>
    <xf numFmtId="0" fontId="6" fillId="5" borderId="0" xfId="0" applyNumberFormat="1" applyFont="1" applyFill="1" applyAlignment="1">
      <alignment horizontal="right"/>
    </xf>
    <xf numFmtId="0" fontId="5" fillId="0" borderId="0" xfId="0" applyFont="1"/>
    <xf numFmtId="0" fontId="7" fillId="4" borderId="5" xfId="0" applyFont="1" applyFill="1" applyBorder="1" applyAlignment="1">
      <alignment wrapText="1"/>
    </xf>
    <xf numFmtId="0" fontId="7" fillId="4" borderId="0" xfId="0" applyFont="1" applyFill="1" applyBorder="1" applyAlignment="1">
      <alignment wrapText="1"/>
    </xf>
    <xf numFmtId="0" fontId="7" fillId="4" borderId="0" xfId="0" applyFont="1" applyFill="1" applyBorder="1" applyAlignment="1">
      <alignment horizontal="center" wrapText="1"/>
    </xf>
    <xf numFmtId="0" fontId="7" fillId="4" borderId="6" xfId="0" applyFont="1" applyFill="1" applyBorder="1" applyAlignment="1">
      <alignment horizontal="center" wrapText="1"/>
    </xf>
    <xf numFmtId="0" fontId="8" fillId="0" borderId="0" xfId="0" applyFont="1"/>
    <xf numFmtId="0" fontId="9" fillId="0" borderId="5" xfId="0" applyFont="1" applyFill="1" applyBorder="1" applyAlignment="1"/>
    <xf numFmtId="0" fontId="9" fillId="0" borderId="0" xfId="0" applyFont="1" applyFill="1" applyBorder="1" applyAlignment="1"/>
    <xf numFmtId="0" fontId="9" fillId="0" borderId="6" xfId="0" applyFont="1" applyFill="1" applyBorder="1" applyAlignment="1"/>
    <xf numFmtId="0" fontId="8" fillId="0" borderId="0" xfId="0" applyFont="1" applyFill="1"/>
    <xf numFmtId="0" fontId="8" fillId="0" borderId="5" xfId="0" applyFont="1" applyFill="1" applyBorder="1"/>
    <xf numFmtId="0" fontId="8" fillId="0" borderId="0" xfId="0" applyFont="1" applyFill="1" applyBorder="1"/>
    <xf numFmtId="0" fontId="8" fillId="0" borderId="6" xfId="0" applyFont="1" applyFill="1" applyBorder="1"/>
    <xf numFmtId="0" fontId="8" fillId="0" borderId="5" xfId="0" applyFont="1" applyBorder="1"/>
    <xf numFmtId="0" fontId="8" fillId="0" borderId="0" xfId="0" applyFont="1" applyBorder="1"/>
    <xf numFmtId="41" fontId="8" fillId="0" borderId="0" xfId="1" applyNumberFormat="1" applyFont="1" applyBorder="1"/>
    <xf numFmtId="167" fontId="8" fillId="0" borderId="6" xfId="2" applyNumberFormat="1" applyFont="1" applyBorder="1"/>
    <xf numFmtId="41" fontId="8" fillId="0" borderId="0" xfId="0" applyNumberFormat="1" applyFont="1" applyBorder="1"/>
    <xf numFmtId="167" fontId="8" fillId="0" borderId="6" xfId="0" applyNumberFormat="1" applyFont="1" applyBorder="1"/>
    <xf numFmtId="41" fontId="7" fillId="3" borderId="8" xfId="1" applyNumberFormat="1" applyFont="1" applyFill="1" applyBorder="1"/>
    <xf numFmtId="167" fontId="7" fillId="3" borderId="9" xfId="2" applyNumberFormat="1" applyFont="1" applyFill="1" applyBorder="1"/>
    <xf numFmtId="0" fontId="7" fillId="4" borderId="0" xfId="0" applyFont="1" applyFill="1" applyBorder="1" applyAlignment="1">
      <alignment horizontal="right" wrapText="1"/>
    </xf>
    <xf numFmtId="0" fontId="0" fillId="0" borderId="0" xfId="0" applyAlignment="1">
      <alignment horizontal="left"/>
    </xf>
    <xf numFmtId="0" fontId="0" fillId="5" borderId="0" xfId="0" applyFill="1"/>
    <xf numFmtId="0" fontId="8" fillId="5" borderId="0" xfId="0" applyFont="1" applyFill="1"/>
    <xf numFmtId="0" fontId="14" fillId="5" borderId="0" xfId="0" applyFont="1" applyFill="1"/>
    <xf numFmtId="0" fontId="0" fillId="0" borderId="13" xfId="0" applyBorder="1"/>
    <xf numFmtId="0" fontId="0" fillId="0" borderId="0" xfId="0" applyBorder="1"/>
    <xf numFmtId="0" fontId="0" fillId="0" borderId="14" xfId="0" applyBorder="1"/>
    <xf numFmtId="14" fontId="0" fillId="0" borderId="0" xfId="0" applyNumberFormat="1" applyBorder="1"/>
    <xf numFmtId="0" fontId="0" fillId="0" borderId="15" xfId="0" applyBorder="1"/>
    <xf numFmtId="0" fontId="0" fillId="0" borderId="1" xfId="0" applyNumberFormat="1" applyBorder="1"/>
    <xf numFmtId="0" fontId="0" fillId="0" borderId="16" xfId="0" applyBorder="1"/>
    <xf numFmtId="14" fontId="0" fillId="0" borderId="0" xfId="0" applyNumberFormat="1"/>
    <xf numFmtId="0" fontId="0" fillId="0" borderId="0" xfId="0" quotePrefix="1"/>
    <xf numFmtId="0" fontId="0" fillId="0" borderId="0" xfId="0" quotePrefix="1" applyAlignment="1">
      <alignment wrapText="1"/>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168" fontId="5" fillId="0" borderId="0" xfId="0" applyNumberFormat="1" applyFont="1" applyAlignment="1">
      <alignment horizontal="right"/>
    </xf>
    <xf numFmtId="22" fontId="5" fillId="0" borderId="0" xfId="0" applyNumberFormat="1" applyFont="1" applyAlignment="1">
      <alignment horizontal="left"/>
    </xf>
    <xf numFmtId="0" fontId="13" fillId="0" borderId="0" xfId="9" applyFont="1" applyAlignment="1">
      <alignment horizontal="left"/>
    </xf>
    <xf numFmtId="0" fontId="0" fillId="0" borderId="0" xfId="0" applyFill="1" applyAlignment="1">
      <alignment horizontal="center"/>
    </xf>
    <xf numFmtId="0" fontId="0" fillId="0" borderId="0" xfId="0" applyFill="1" applyAlignment="1">
      <alignment horizontal="left"/>
    </xf>
    <xf numFmtId="0" fontId="16" fillId="4" borderId="2" xfId="0" applyFont="1" applyFill="1" applyBorder="1" applyAlignment="1">
      <alignment horizontal="center"/>
    </xf>
    <xf numFmtId="0" fontId="16" fillId="4" borderId="3" xfId="0" applyFont="1" applyFill="1" applyBorder="1" applyAlignment="1">
      <alignment horizontal="center"/>
    </xf>
    <xf numFmtId="0" fontId="16" fillId="4" borderId="4" xfId="0" applyFont="1" applyFill="1" applyBorder="1" applyAlignment="1">
      <alignment horizontal="center"/>
    </xf>
    <xf numFmtId="0" fontId="7" fillId="3" borderId="7" xfId="0" applyFont="1" applyFill="1" applyBorder="1" applyAlignment="1">
      <alignment horizontal="left"/>
    </xf>
    <xf numFmtId="0" fontId="7" fillId="3" borderId="8" xfId="0" applyFont="1" applyFill="1" applyBorder="1" applyAlignment="1">
      <alignment horizontal="left"/>
    </xf>
    <xf numFmtId="0" fontId="17" fillId="0" borderId="0" xfId="0" applyFont="1"/>
    <xf numFmtId="0" fontId="17" fillId="0" borderId="0" xfId="0" applyFont="1" applyAlignment="1">
      <alignment vertical="top"/>
    </xf>
    <xf numFmtId="0" fontId="17" fillId="0" borderId="0" xfId="0" applyFont="1" applyAlignment="1">
      <alignment vertical="top" wrapText="1"/>
    </xf>
    <xf numFmtId="0" fontId="19" fillId="0" borderId="0" xfId="0" applyFont="1" applyAlignment="1">
      <alignment vertical="top"/>
    </xf>
    <xf numFmtId="0" fontId="20" fillId="0" borderId="0" xfId="0" applyFont="1" applyAlignment="1">
      <alignment vertical="top"/>
    </xf>
    <xf numFmtId="0" fontId="18" fillId="0" borderId="0" xfId="4" applyFont="1" applyAlignment="1" applyProtection="1">
      <alignment vertical="top"/>
    </xf>
  </cellXfs>
  <cellStyles count="11">
    <cellStyle name="Comma" xfId="1" builtinId="3"/>
    <cellStyle name="Comma 2" xfId="5"/>
    <cellStyle name="Hyperlink" xfId="4" builtinId="8"/>
    <cellStyle name="Hyperlink 3" xfId="10"/>
    <cellStyle name="Normal" xfId="0" builtinId="0"/>
    <cellStyle name="Normal 2" xfId="6"/>
    <cellStyle name="Normal 2 2" xfId="7"/>
    <cellStyle name="Normal 2 3" xfId="8"/>
    <cellStyle name="Normal 2 4" xfId="3"/>
    <cellStyle name="Percent" xfId="2" builtinId="5"/>
    <cellStyle name="Title" xfId="9"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0"/>
    </c:view3D>
    <c:floor>
      <c:thickness val="0"/>
    </c:floor>
    <c:sideWall>
      <c:thickness val="0"/>
    </c:sideWall>
    <c:backWall>
      <c:thickness val="0"/>
    </c:backWall>
    <c:plotArea>
      <c:layout>
        <c:manualLayout>
          <c:layoutTarget val="inner"/>
          <c:xMode val="edge"/>
          <c:yMode val="edge"/>
          <c:x val="0.2989695681195344"/>
          <c:y val="0.18943132999277443"/>
          <c:w val="0.62233242020016044"/>
          <c:h val="0.78394154017226181"/>
        </c:manualLayout>
      </c:layout>
      <c:bar3DChart>
        <c:barDir val="bar"/>
        <c:grouping val="clustered"/>
        <c:varyColors val="0"/>
        <c:ser>
          <c:idx val="0"/>
          <c:order val="0"/>
          <c:tx>
            <c:strRef>
              <c:f>Report!$K$17</c:f>
              <c:strCache>
                <c:ptCount val="1"/>
                <c:pt idx="0">
                  <c:v>Sales Amount 
(Actual)</c:v>
                </c:pt>
              </c:strCache>
            </c:strRef>
          </c:tx>
          <c:invertIfNegative val="0"/>
          <c:cat>
            <c:multiLvlStrRef>
              <c:f>Report!$H$19:$I$24</c:f>
              <c:multiLvlStrCache>
                <c:ptCount val="5"/>
                <c:lvl>
                  <c:pt idx="0">
                    <c:v>Cherry Finish Frame</c:v>
                  </c:pt>
                  <c:pt idx="1">
                    <c:v>Cherry Finished Crystal Award- Large</c:v>
                  </c:pt>
                  <c:pt idx="2">
                    <c:v>Walnut Medallian Plate</c:v>
                  </c:pt>
                  <c:pt idx="3">
                    <c:v>Wheeled Duffel</c:v>
                  </c:pt>
                  <c:pt idx="4">
                    <c:v>Cherry Finished Crystal Award</c:v>
                  </c:pt>
                </c:lvl>
                <c:lvl>
                  <c:pt idx="0">
                    <c:v>C100003</c:v>
                  </c:pt>
                  <c:pt idx="1">
                    <c:v>C100006</c:v>
                  </c:pt>
                  <c:pt idx="2">
                    <c:v>C100004</c:v>
                  </c:pt>
                  <c:pt idx="3">
                    <c:v>C100017</c:v>
                  </c:pt>
                  <c:pt idx="4">
                    <c:v>C100005</c:v>
                  </c:pt>
                </c:lvl>
              </c:multiLvlStrCache>
            </c:multiLvlStrRef>
          </c:cat>
          <c:val>
            <c:numRef>
              <c:f>Report!$K$19:$K$24</c:f>
              <c:numCache>
                <c:formatCode>_(* #,##0_);_(* \(#,##0\);_(* "-"_);_(@_)</c:formatCode>
                <c:ptCount val="6"/>
                <c:pt idx="0">
                  <c:v>244929.47</c:v>
                </c:pt>
                <c:pt idx="1">
                  <c:v>226831.25999999998</c:v>
                </c:pt>
                <c:pt idx="2">
                  <c:v>192027.24</c:v>
                </c:pt>
                <c:pt idx="3">
                  <c:v>182095.61000000002</c:v>
                </c:pt>
                <c:pt idx="4">
                  <c:v>180634.33</c:v>
                </c:pt>
              </c:numCache>
            </c:numRef>
          </c:val>
          <c:extLst>
            <c:ext xmlns:c16="http://schemas.microsoft.com/office/drawing/2014/chart" uri="{C3380CC4-5D6E-409C-BE32-E72D297353CC}">
              <c16:uniqueId val="{00000000-0091-4CA6-9869-C85467108EFB}"/>
            </c:ext>
          </c:extLst>
        </c:ser>
        <c:dLbls>
          <c:showLegendKey val="0"/>
          <c:showVal val="0"/>
          <c:showCatName val="0"/>
          <c:showSerName val="0"/>
          <c:showPercent val="0"/>
          <c:showBubbleSize val="0"/>
        </c:dLbls>
        <c:gapWidth val="150"/>
        <c:shape val="cylinder"/>
        <c:axId val="609993928"/>
        <c:axId val="609992752"/>
        <c:axId val="0"/>
      </c:bar3DChart>
      <c:catAx>
        <c:axId val="609993928"/>
        <c:scaling>
          <c:orientation val="maxMin"/>
        </c:scaling>
        <c:delete val="0"/>
        <c:axPos val="l"/>
        <c:numFmt formatCode="General" sourceLinked="0"/>
        <c:majorTickMark val="out"/>
        <c:minorTickMark val="none"/>
        <c:tickLblPos val="nextTo"/>
        <c:txPr>
          <a:bodyPr/>
          <a:lstStyle/>
          <a:p>
            <a:pPr>
              <a:defRPr sz="1100" b="1"/>
            </a:pPr>
            <a:endParaRPr lang="en-US"/>
          </a:p>
        </c:txPr>
        <c:crossAx val="609992752"/>
        <c:crosses val="autoZero"/>
        <c:auto val="1"/>
        <c:lblAlgn val="ctr"/>
        <c:lblOffset val="100"/>
        <c:noMultiLvlLbl val="0"/>
      </c:catAx>
      <c:valAx>
        <c:axId val="609992752"/>
        <c:scaling>
          <c:orientation val="minMax"/>
        </c:scaling>
        <c:delete val="0"/>
        <c:axPos val="t"/>
        <c:majorGridlines/>
        <c:numFmt formatCode="_(* #,##0_);_(* \(#,##0\);_(* &quot;-&quot;_);_(@_)" sourceLinked="1"/>
        <c:majorTickMark val="out"/>
        <c:minorTickMark val="none"/>
        <c:tickLblPos val="nextTo"/>
        <c:txPr>
          <a:bodyPr/>
          <a:lstStyle/>
          <a:p>
            <a:pPr>
              <a:defRPr sz="1100" b="1"/>
            </a:pPr>
            <a:endParaRPr lang="en-US"/>
          </a:p>
        </c:txPr>
        <c:crossAx val="609993928"/>
        <c:crosses val="autoZero"/>
        <c:crossBetween val="between"/>
        <c:dispUnits>
          <c:builtInUnit val="thousands"/>
          <c:dispUnitsLbl>
            <c:layout>
              <c:manualLayout>
                <c:xMode val="edge"/>
                <c:yMode val="edge"/>
                <c:x val="0.86426463734826808"/>
                <c:y val="0.11215981335666372"/>
              </c:manualLayout>
            </c:layout>
            <c:txPr>
              <a:bodyPr rot="0" vert="horz"/>
              <a:lstStyle/>
              <a:p>
                <a:pPr>
                  <a:defRPr/>
                </a:pPr>
                <a:endParaRPr lang="en-US"/>
              </a:p>
            </c:txPr>
          </c:dispUnitsLbl>
        </c:dispUnits>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view3D>
      <c:rotX val="0"/>
      <c:rotY val="0"/>
      <c:rAngAx val="0"/>
      <c:perspective val="0"/>
    </c:view3D>
    <c:floor>
      <c:thickness val="0"/>
    </c:floor>
    <c:sideWall>
      <c:thickness val="0"/>
    </c:sideWall>
    <c:backWall>
      <c:thickness val="0"/>
    </c:backWall>
    <c:plotArea>
      <c:layout>
        <c:manualLayout>
          <c:layoutTarget val="inner"/>
          <c:xMode val="edge"/>
          <c:yMode val="edge"/>
          <c:x val="0.26826448111858858"/>
          <c:y val="0.18943140273509632"/>
          <c:w val="0.65418440066238481"/>
          <c:h val="0.78394154017226181"/>
        </c:manualLayout>
      </c:layout>
      <c:bar3DChart>
        <c:barDir val="bar"/>
        <c:grouping val="clustered"/>
        <c:varyColors val="0"/>
        <c:ser>
          <c:idx val="0"/>
          <c:order val="0"/>
          <c:tx>
            <c:strRef>
              <c:f>Report!$V$17</c:f>
              <c:strCache>
                <c:ptCount val="1"/>
                <c:pt idx="0">
                  <c:v>Margin</c:v>
                </c:pt>
              </c:strCache>
            </c:strRef>
          </c:tx>
          <c:invertIfNegative val="0"/>
          <c:cat>
            <c:multiLvlStrRef>
              <c:f>Report!$Q$19:$R$24</c:f>
              <c:multiLvlStrCache>
                <c:ptCount val="5"/>
                <c:lvl>
                  <c:pt idx="0">
                    <c:v>Cherry Finish Frame</c:v>
                  </c:pt>
                  <c:pt idx="1">
                    <c:v>Cherry Finished Crystal Award- Large</c:v>
                  </c:pt>
                  <c:pt idx="2">
                    <c:v>Walnut Medallian Plate</c:v>
                  </c:pt>
                  <c:pt idx="3">
                    <c:v>Cherry Finished Crystal Award</c:v>
                  </c:pt>
                  <c:pt idx="4">
                    <c:v>Wheeled Duffel</c:v>
                  </c:pt>
                </c:lvl>
                <c:lvl>
                  <c:pt idx="0">
                    <c:v>C100003</c:v>
                  </c:pt>
                  <c:pt idx="1">
                    <c:v>C100006</c:v>
                  </c:pt>
                  <c:pt idx="2">
                    <c:v>C100004</c:v>
                  </c:pt>
                  <c:pt idx="3">
                    <c:v>C100005</c:v>
                  </c:pt>
                  <c:pt idx="4">
                    <c:v>C100017</c:v>
                  </c:pt>
                </c:lvl>
              </c:multiLvlStrCache>
            </c:multiLvlStrRef>
          </c:cat>
          <c:val>
            <c:numRef>
              <c:f>Report!$V$19:$V$24</c:f>
              <c:numCache>
                <c:formatCode>_(* #,##0_);_(* \(#,##0\);_(* "-"_);_(@_)</c:formatCode>
                <c:ptCount val="6"/>
                <c:pt idx="0">
                  <c:v>124096.36</c:v>
                </c:pt>
                <c:pt idx="1">
                  <c:v>119816.21999999997</c:v>
                </c:pt>
                <c:pt idx="2">
                  <c:v>89854.04</c:v>
                </c:pt>
                <c:pt idx="3">
                  <c:v>85588.15</c:v>
                </c:pt>
                <c:pt idx="4">
                  <c:v>84013.430000000008</c:v>
                </c:pt>
              </c:numCache>
            </c:numRef>
          </c:val>
          <c:extLst>
            <c:ext xmlns:c16="http://schemas.microsoft.com/office/drawing/2014/chart" uri="{C3380CC4-5D6E-409C-BE32-E72D297353CC}">
              <c16:uniqueId val="{00000000-D334-4EBE-816F-7A0B8AAA3E09}"/>
            </c:ext>
          </c:extLst>
        </c:ser>
        <c:dLbls>
          <c:showLegendKey val="0"/>
          <c:showVal val="0"/>
          <c:showCatName val="0"/>
          <c:showSerName val="0"/>
          <c:showPercent val="0"/>
          <c:showBubbleSize val="0"/>
        </c:dLbls>
        <c:gapWidth val="150"/>
        <c:shape val="cylinder"/>
        <c:axId val="609995496"/>
        <c:axId val="609993536"/>
        <c:axId val="0"/>
      </c:bar3DChart>
      <c:catAx>
        <c:axId val="609995496"/>
        <c:scaling>
          <c:orientation val="maxMin"/>
        </c:scaling>
        <c:delete val="0"/>
        <c:axPos val="l"/>
        <c:numFmt formatCode="General" sourceLinked="0"/>
        <c:majorTickMark val="out"/>
        <c:minorTickMark val="none"/>
        <c:tickLblPos val="nextTo"/>
        <c:txPr>
          <a:bodyPr/>
          <a:lstStyle/>
          <a:p>
            <a:pPr>
              <a:defRPr sz="1100" b="1"/>
            </a:pPr>
            <a:endParaRPr lang="en-US"/>
          </a:p>
        </c:txPr>
        <c:crossAx val="609993536"/>
        <c:crosses val="autoZero"/>
        <c:auto val="1"/>
        <c:lblAlgn val="ctr"/>
        <c:lblOffset val="100"/>
        <c:noMultiLvlLbl val="0"/>
      </c:catAx>
      <c:valAx>
        <c:axId val="609993536"/>
        <c:scaling>
          <c:orientation val="minMax"/>
        </c:scaling>
        <c:delete val="0"/>
        <c:axPos val="t"/>
        <c:majorGridlines/>
        <c:numFmt formatCode="_(* #,##0_);_(* \(#,##0\);_(* &quot;-&quot;_);_(@_)" sourceLinked="1"/>
        <c:majorTickMark val="out"/>
        <c:minorTickMark val="none"/>
        <c:tickLblPos val="nextTo"/>
        <c:txPr>
          <a:bodyPr/>
          <a:lstStyle/>
          <a:p>
            <a:pPr>
              <a:defRPr sz="1100" b="1"/>
            </a:pPr>
            <a:endParaRPr lang="en-US"/>
          </a:p>
        </c:txPr>
        <c:crossAx val="609995496"/>
        <c:crosses val="autoZero"/>
        <c:crossBetween val="between"/>
        <c:dispUnits>
          <c:builtInUnit val="thousands"/>
          <c:dispUnitsLbl>
            <c:layout/>
          </c:dispUnitsLbl>
        </c:dispUnits>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jetreports.com/web"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327230</xdr:colOff>
      <xdr:row>25</xdr:row>
      <xdr:rowOff>108857</xdr:rowOff>
    </xdr:from>
    <xdr:to>
      <xdr:col>13</xdr:col>
      <xdr:colOff>666750</xdr:colOff>
      <xdr:row>44</xdr:row>
      <xdr:rowOff>64226</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204105</xdr:colOff>
      <xdr:row>25</xdr:row>
      <xdr:rowOff>108857</xdr:rowOff>
    </xdr:from>
    <xdr:to>
      <xdr:col>23</xdr:col>
      <xdr:colOff>33743</xdr:colOff>
      <xdr:row>44</xdr:row>
      <xdr:rowOff>64226</xdr:rowOff>
    </xdr:to>
    <xdr:graphicFrame macro="">
      <xdr:nvGraphicFramePr>
        <xdr:cNvPr id="56"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0.31392</cdr:x>
      <cdr:y>0.0273</cdr:y>
    </cdr:from>
    <cdr:to>
      <cdr:x>0.78521</cdr:x>
      <cdr:y>0.10714</cdr:y>
    </cdr:to>
    <cdr:sp macro="" textlink="Report!$I$43">
      <cdr:nvSpPr>
        <cdr:cNvPr id="4" name="TextBox 3"/>
        <cdr:cNvSpPr txBox="1"/>
      </cdr:nvSpPr>
      <cdr:spPr>
        <a:xfrm xmlns:a="http://schemas.openxmlformats.org/drawingml/2006/main">
          <a:off x="2858195" y="114401"/>
          <a:ext cx="4290994" cy="3346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39BE23E9-2D31-4D41-9613-3AFA39600B74}" type="TxLink">
            <a:rPr lang="en-US" sz="1800" b="1"/>
            <a:pPr/>
            <a:t> </a:t>
          </a:fld>
          <a:endParaRPr lang="en-US" sz="1800" b="1"/>
        </a:p>
      </cdr:txBody>
    </cdr:sp>
  </cdr:relSizeAnchor>
  <cdr:relSizeAnchor xmlns:cdr="http://schemas.openxmlformats.org/drawingml/2006/chartDrawing">
    <cdr:from>
      <cdr:x>0.26705</cdr:x>
      <cdr:y>0.04306</cdr:y>
    </cdr:from>
    <cdr:to>
      <cdr:x>0.62122</cdr:x>
      <cdr:y>0.20335</cdr:y>
    </cdr:to>
    <cdr:sp macro="" textlink="">
      <cdr:nvSpPr>
        <cdr:cNvPr id="5" name="TextBox 4"/>
        <cdr:cNvSpPr txBox="1"/>
      </cdr:nvSpPr>
      <cdr:spPr>
        <a:xfrm xmlns:a="http://schemas.openxmlformats.org/drawingml/2006/main">
          <a:off x="2421411" y="244927"/>
          <a:ext cx="3211286" cy="9116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b="1"/>
            <a:t>Top Items by SALES AMOUNT</a:t>
          </a:r>
        </a:p>
      </cdr:txBody>
    </cdr:sp>
  </cdr:relSizeAnchor>
</c:userShapes>
</file>

<file path=xl/drawings/drawing4.xml><?xml version="1.0" encoding="utf-8"?>
<c:userShapes xmlns:c="http://schemas.openxmlformats.org/drawingml/2006/chart">
  <cdr:relSizeAnchor xmlns:cdr="http://schemas.openxmlformats.org/drawingml/2006/chartDrawing">
    <cdr:from>
      <cdr:x>0.35446</cdr:x>
      <cdr:y>0.04241</cdr:y>
    </cdr:from>
    <cdr:to>
      <cdr:x>0.69771</cdr:x>
      <cdr:y>0.12691</cdr:y>
    </cdr:to>
    <cdr:sp macro="" textlink="Report!$Q$43">
      <cdr:nvSpPr>
        <cdr:cNvPr id="4" name="TextBox 3"/>
        <cdr:cNvSpPr txBox="1"/>
      </cdr:nvSpPr>
      <cdr:spPr>
        <a:xfrm xmlns:a="http://schemas.openxmlformats.org/drawingml/2006/main">
          <a:off x="3159150" y="177322"/>
          <a:ext cx="3059316" cy="35335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955BBEED-7796-429E-AE1F-983F29647702}" type="TxLink">
            <a:rPr lang="en-US" sz="1800" b="1"/>
            <a:pPr/>
            <a:t> </a:t>
          </a:fld>
          <a:endParaRPr lang="en-US" sz="1800" b="1"/>
        </a:p>
      </cdr:txBody>
    </cdr:sp>
  </cdr:relSizeAnchor>
  <cdr:relSizeAnchor xmlns:cdr="http://schemas.openxmlformats.org/drawingml/2006/chartDrawing">
    <cdr:from>
      <cdr:x>0.3748</cdr:x>
      <cdr:y>0.02636</cdr:y>
    </cdr:from>
    <cdr:to>
      <cdr:x>0.62205</cdr:x>
      <cdr:y>0.11742</cdr:y>
    </cdr:to>
    <cdr:sp macro="" textlink="">
      <cdr:nvSpPr>
        <cdr:cNvPr id="2" name="TextBox 1"/>
        <cdr:cNvSpPr txBox="1"/>
      </cdr:nvSpPr>
      <cdr:spPr>
        <a:xfrm xmlns:a="http://schemas.openxmlformats.org/drawingml/2006/main">
          <a:off x="3238500" y="149679"/>
          <a:ext cx="2136321" cy="5170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b="1"/>
            <a:t>Top Items by MARGIN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1.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tabSelected="1" topLeftCell="B2" workbookViewId="0"/>
  </sheetViews>
  <sheetFormatPr defaultColWidth="9.140625" defaultRowHeight="14.25" x14ac:dyDescent="0.25"/>
  <cols>
    <col min="1" max="1" width="4.42578125" style="68" hidden="1" customWidth="1"/>
    <col min="2" max="2" width="9.140625" style="68"/>
    <col min="3" max="3" width="32" style="69" bestFit="1" customWidth="1"/>
    <col min="4" max="4" width="77.28515625" style="70" customWidth="1"/>
    <col min="5" max="5" width="10.140625" style="69" customWidth="1"/>
    <col min="6" max="16384" width="9.140625" style="68"/>
  </cols>
  <sheetData>
    <row r="1" spans="1:5" ht="14.25" hidden="1" customHeight="1" x14ac:dyDescent="0.25">
      <c r="A1" s="68" t="s">
        <v>14</v>
      </c>
    </row>
    <row r="7" spans="1:5" ht="30.75" x14ac:dyDescent="0.25">
      <c r="C7" s="71" t="s">
        <v>20</v>
      </c>
    </row>
    <row r="9" spans="1:5" ht="99.75" x14ac:dyDescent="0.25">
      <c r="C9" s="72" t="s">
        <v>21</v>
      </c>
      <c r="D9" s="70" t="s">
        <v>186</v>
      </c>
    </row>
    <row r="10" spans="1:5" x14ac:dyDescent="0.25">
      <c r="C10" s="72"/>
    </row>
    <row r="11" spans="1:5" ht="85.5" x14ac:dyDescent="0.25">
      <c r="C11" s="72" t="s">
        <v>168</v>
      </c>
      <c r="D11" s="70" t="s">
        <v>182</v>
      </c>
    </row>
    <row r="12" spans="1:5" x14ac:dyDescent="0.25">
      <c r="C12" s="72"/>
    </row>
    <row r="13" spans="1:5" ht="42.75" x14ac:dyDescent="0.25">
      <c r="C13" s="72" t="s">
        <v>22</v>
      </c>
      <c r="D13" s="70" t="s">
        <v>169</v>
      </c>
      <c r="E13" s="73" t="s">
        <v>35</v>
      </c>
    </row>
    <row r="14" spans="1:5" ht="16.5" customHeight="1" x14ac:dyDescent="0.25">
      <c r="C14" s="72"/>
    </row>
    <row r="15" spans="1:5" ht="28.5" x14ac:dyDescent="0.25">
      <c r="C15" s="72" t="s">
        <v>33</v>
      </c>
      <c r="D15" s="70" t="s">
        <v>170</v>
      </c>
      <c r="E15" s="73" t="s">
        <v>34</v>
      </c>
    </row>
    <row r="16" spans="1:5" x14ac:dyDescent="0.25">
      <c r="C16" s="72"/>
    </row>
    <row r="17" spans="3:5" ht="57" x14ac:dyDescent="0.25">
      <c r="C17" s="72" t="s">
        <v>38</v>
      </c>
      <c r="D17" s="70" t="s">
        <v>171</v>
      </c>
      <c r="E17" s="73" t="s">
        <v>172</v>
      </c>
    </row>
    <row r="18" spans="3:5" x14ac:dyDescent="0.25">
      <c r="C18" s="72"/>
    </row>
    <row r="19" spans="3:5" ht="28.5" x14ac:dyDescent="0.25">
      <c r="C19" s="72" t="s">
        <v>23</v>
      </c>
      <c r="D19" s="70" t="s">
        <v>173</v>
      </c>
      <c r="E19" s="73" t="s">
        <v>174</v>
      </c>
    </row>
    <row r="20" spans="3:5" x14ac:dyDescent="0.25">
      <c r="C20" s="72"/>
    </row>
    <row r="21" spans="3:5" x14ac:dyDescent="0.25">
      <c r="C21" s="72" t="s">
        <v>24</v>
      </c>
      <c r="D21" s="70" t="s">
        <v>175</v>
      </c>
      <c r="E21" s="73" t="s">
        <v>176</v>
      </c>
    </row>
    <row r="22" spans="3:5" x14ac:dyDescent="0.25">
      <c r="C22" s="72"/>
    </row>
    <row r="23" spans="3:5" x14ac:dyDescent="0.25">
      <c r="C23" s="72" t="s">
        <v>25</v>
      </c>
      <c r="D23" s="70" t="s">
        <v>177</v>
      </c>
      <c r="E23" s="73" t="s">
        <v>178</v>
      </c>
    </row>
    <row r="24" spans="3:5" x14ac:dyDescent="0.25">
      <c r="C24" s="72"/>
    </row>
    <row r="25" spans="3:5" ht="71.25" x14ac:dyDescent="0.25">
      <c r="C25" s="72" t="s">
        <v>179</v>
      </c>
      <c r="D25" s="70" t="s">
        <v>180</v>
      </c>
    </row>
    <row r="26" spans="3:5" x14ac:dyDescent="0.25">
      <c r="C26" s="72"/>
    </row>
    <row r="27" spans="3:5" x14ac:dyDescent="0.25">
      <c r="C27" s="72" t="s">
        <v>26</v>
      </c>
      <c r="D27" s="70" t="s">
        <v>181</v>
      </c>
    </row>
  </sheetData>
  <hyperlinks>
    <hyperlink ref="E21" r:id="rId1"/>
    <hyperlink ref="E19" r:id="rId2"/>
    <hyperlink ref="E15" r:id="rId3"/>
    <hyperlink ref="E13" r:id="rId4"/>
    <hyperlink ref="E23" r:id="rId5"/>
    <hyperlink ref="E17" r:id="rId6"/>
  </hyperlinks>
  <pageMargins left="0.25" right="0.25" top="0.75" bottom="0.75" header="0.3" footer="0.3"/>
  <pageSetup scale="63" orientation="portrait"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heetViews>
  <sheetFormatPr defaultColWidth="11.42578125" defaultRowHeight="15" x14ac:dyDescent="0.25"/>
  <cols>
    <col min="1" max="1" width="11.42578125" hidden="1" customWidth="1"/>
    <col min="4" max="4" width="27.140625" bestFit="1" customWidth="1"/>
  </cols>
  <sheetData>
    <row r="1" spans="1:7" hidden="1" x14ac:dyDescent="0.25">
      <c r="A1" t="s">
        <v>32</v>
      </c>
      <c r="D1" t="s">
        <v>4</v>
      </c>
      <c r="E1" t="s">
        <v>5</v>
      </c>
      <c r="F1" t="s">
        <v>0</v>
      </c>
      <c r="G1" t="s">
        <v>37</v>
      </c>
    </row>
    <row r="4" spans="1:7" x14ac:dyDescent="0.25">
      <c r="D4" s="55" t="s">
        <v>6</v>
      </c>
      <c r="E4" s="56"/>
      <c r="F4" s="57"/>
    </row>
    <row r="5" spans="1:7" x14ac:dyDescent="0.25">
      <c r="D5" s="45"/>
      <c r="E5" s="46"/>
      <c r="F5" s="47"/>
    </row>
    <row r="6" spans="1:7" x14ac:dyDescent="0.25">
      <c r="A6" t="s">
        <v>1</v>
      </c>
      <c r="D6" s="45" t="s">
        <v>7</v>
      </c>
      <c r="E6" s="48" t="str">
        <f>"1/1/2018"</f>
        <v>1/1/2018</v>
      </c>
      <c r="F6" s="47"/>
      <c r="G6" t="s">
        <v>36</v>
      </c>
    </row>
    <row r="7" spans="1:7" x14ac:dyDescent="0.25">
      <c r="A7" t="s">
        <v>1</v>
      </c>
      <c r="D7" s="45" t="s">
        <v>8</v>
      </c>
      <c r="E7" s="48">
        <v>43191</v>
      </c>
      <c r="F7" s="47"/>
      <c r="G7" t="s">
        <v>36</v>
      </c>
    </row>
    <row r="8" spans="1:7" x14ac:dyDescent="0.25">
      <c r="D8" s="45"/>
      <c r="E8" s="48"/>
      <c r="F8" s="47"/>
    </row>
    <row r="9" spans="1:7" x14ac:dyDescent="0.25">
      <c r="A9" t="s">
        <v>1</v>
      </c>
      <c r="D9" s="49" t="s">
        <v>9</v>
      </c>
      <c r="E9" s="50">
        <v>5</v>
      </c>
      <c r="F9" s="51"/>
    </row>
  </sheetData>
  <mergeCells count="1">
    <mergeCell ref="D4:F4"/>
  </mergeCells>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1"/>
  <sheetViews>
    <sheetView showGridLines="0" topLeftCell="G8" zoomScale="70" zoomScaleNormal="70" workbookViewId="0"/>
  </sheetViews>
  <sheetFormatPr defaultColWidth="11.42578125" defaultRowHeight="15" x14ac:dyDescent="0.25"/>
  <cols>
    <col min="1" max="2" width="11.42578125" style="14" hidden="1" customWidth="1"/>
    <col min="3" max="3" width="3.85546875" style="14" hidden="1" customWidth="1"/>
    <col min="4" max="4" width="19.28515625" style="14" hidden="1" customWidth="1"/>
    <col min="5" max="5" width="15.42578125" style="14" hidden="1" customWidth="1"/>
    <col min="6" max="6" width="12.42578125" style="14" hidden="1" customWidth="1"/>
    <col min="7" max="7" width="5" style="5" customWidth="1"/>
    <col min="8" max="8" width="20.5703125" bestFit="1" customWidth="1"/>
    <col min="9" max="9" width="37.28515625" bestFit="1" customWidth="1"/>
    <col min="10" max="10" width="18.85546875" style="1" bestFit="1" customWidth="1"/>
    <col min="11" max="12" width="18.28515625" bestFit="1" customWidth="1"/>
    <col min="13" max="13" width="12.42578125" bestFit="1" customWidth="1"/>
    <col min="14" max="14" width="10.28515625" bestFit="1" customWidth="1"/>
    <col min="15" max="15" width="3" bestFit="1" customWidth="1"/>
    <col min="16" max="16" width="3" style="42" hidden="1" customWidth="1"/>
    <col min="17" max="17" width="18.28515625" bestFit="1" customWidth="1"/>
    <col min="18" max="18" width="37.28515625" bestFit="1" customWidth="1"/>
    <col min="19" max="19" width="18.85546875" bestFit="1" customWidth="1"/>
    <col min="20" max="21" width="18.28515625" bestFit="1" customWidth="1"/>
    <col min="22" max="23" width="19.28515625" bestFit="1" customWidth="1"/>
  </cols>
  <sheetData>
    <row r="1" spans="1:23" s="14" customFormat="1" hidden="1" x14ac:dyDescent="0.25">
      <c r="A1" s="14" t="s">
        <v>184</v>
      </c>
      <c r="B1" s="14" t="s">
        <v>3</v>
      </c>
      <c r="C1" s="14" t="s">
        <v>3</v>
      </c>
      <c r="D1" s="14" t="s">
        <v>3</v>
      </c>
      <c r="E1" s="14" t="s">
        <v>3</v>
      </c>
      <c r="F1" s="14" t="s">
        <v>3</v>
      </c>
      <c r="H1" s="14" t="s">
        <v>16</v>
      </c>
      <c r="I1" s="14" t="s">
        <v>16</v>
      </c>
      <c r="J1" s="14" t="s">
        <v>16</v>
      </c>
      <c r="K1" s="14" t="s">
        <v>16</v>
      </c>
      <c r="L1" s="14" t="s">
        <v>16</v>
      </c>
      <c r="M1" s="14" t="s">
        <v>16</v>
      </c>
      <c r="N1" s="14" t="s">
        <v>16</v>
      </c>
      <c r="O1" s="14" t="s">
        <v>16</v>
      </c>
      <c r="P1" s="14" t="s">
        <v>2</v>
      </c>
      <c r="Q1" s="14" t="s">
        <v>16</v>
      </c>
      <c r="R1" s="14" t="s">
        <v>16</v>
      </c>
      <c r="S1" s="14" t="s">
        <v>16</v>
      </c>
      <c r="T1" s="14" t="s">
        <v>16</v>
      </c>
      <c r="U1" s="14" t="s">
        <v>16</v>
      </c>
      <c r="V1" s="14" t="s">
        <v>16</v>
      </c>
      <c r="W1" s="14" t="s">
        <v>16</v>
      </c>
    </row>
    <row r="2" spans="1:23" s="14" customFormat="1" hidden="1" x14ac:dyDescent="0.25">
      <c r="A2" s="14" t="s">
        <v>2</v>
      </c>
      <c r="H2" s="14" t="s">
        <v>7</v>
      </c>
      <c r="I2" s="16" t="str">
        <f>"1/1/2018"</f>
        <v>1/1/2018</v>
      </c>
      <c r="J2" s="15"/>
      <c r="K2" s="14" t="s">
        <v>19</v>
      </c>
      <c r="L2" s="14" t="s">
        <v>19</v>
      </c>
      <c r="Q2" s="14" t="s">
        <v>19</v>
      </c>
      <c r="T2" s="14" t="s">
        <v>19</v>
      </c>
      <c r="U2" s="14" t="s">
        <v>19</v>
      </c>
      <c r="V2" s="14" t="s">
        <v>31</v>
      </c>
      <c r="W2" s="14" t="s">
        <v>31</v>
      </c>
    </row>
    <row r="3" spans="1:23" s="14" customFormat="1" hidden="1" x14ac:dyDescent="0.25">
      <c r="A3" s="14" t="s">
        <v>2</v>
      </c>
      <c r="H3" s="14" t="s">
        <v>8</v>
      </c>
      <c r="I3" s="16">
        <v>43191</v>
      </c>
      <c r="J3" s="15"/>
    </row>
    <row r="4" spans="1:23" s="14" customFormat="1" hidden="1" x14ac:dyDescent="0.25">
      <c r="A4" s="14" t="s">
        <v>2</v>
      </c>
      <c r="H4" s="14" t="s">
        <v>12</v>
      </c>
      <c r="I4" s="17" t="str">
        <f>"1/1/2018..4/1/2018"</f>
        <v>1/1/2018..4/1/2018</v>
      </c>
      <c r="J4" s="15"/>
    </row>
    <row r="5" spans="1:23" s="14" customFormat="1" hidden="1" x14ac:dyDescent="0.25">
      <c r="A5" s="14" t="s">
        <v>2</v>
      </c>
      <c r="H5" s="14" t="s">
        <v>9</v>
      </c>
      <c r="I5" s="18">
        <v>5</v>
      </c>
      <c r="J5" s="15"/>
    </row>
    <row r="6" spans="1:23" s="14" customFormat="1" hidden="1" x14ac:dyDescent="0.25">
      <c r="A6" s="14" t="s">
        <v>2</v>
      </c>
      <c r="I6" s="18"/>
      <c r="J6" s="15"/>
    </row>
    <row r="7" spans="1:23" s="14" customFormat="1" hidden="1" x14ac:dyDescent="0.25">
      <c r="A7" s="14" t="s">
        <v>2</v>
      </c>
      <c r="J7" s="15"/>
    </row>
    <row r="9" spans="1:23" ht="27" x14ac:dyDescent="0.35">
      <c r="H9" s="60" t="s">
        <v>30</v>
      </c>
      <c r="I9" s="60"/>
      <c r="J9" s="60"/>
      <c r="K9" s="60"/>
      <c r="L9" s="60"/>
      <c r="M9" s="41"/>
    </row>
    <row r="10" spans="1:23" ht="20.25" x14ac:dyDescent="0.3">
      <c r="H10" s="12"/>
      <c r="U10" s="13"/>
      <c r="V10" s="13"/>
      <c r="W10" s="13"/>
    </row>
    <row r="11" spans="1:23" ht="20.25" x14ac:dyDescent="0.3">
      <c r="H11" s="12"/>
      <c r="U11" s="13"/>
      <c r="V11" s="13"/>
      <c r="W11" s="13"/>
    </row>
    <row r="12" spans="1:23" ht="20.25" x14ac:dyDescent="0.3">
      <c r="H12" s="12"/>
      <c r="U12" s="13"/>
      <c r="V12" s="13"/>
      <c r="W12" s="13"/>
    </row>
    <row r="13" spans="1:23" ht="20.25" x14ac:dyDescent="0.3">
      <c r="H13" s="12"/>
      <c r="U13" s="13"/>
      <c r="V13" s="13"/>
      <c r="W13" s="13"/>
    </row>
    <row r="14" spans="1:23" ht="20.25" x14ac:dyDescent="0.3">
      <c r="H14" s="59" t="str">
        <f>"From "&amp;TEXT(I2,"dd-mmm-yy")&amp;" to "&amp;TEXT(I3,"dd-mmm-yy")</f>
        <v>From 01-Jan-18 to 01-Apr-18</v>
      </c>
      <c r="I14" s="59"/>
      <c r="J14" s="59"/>
      <c r="K14" s="59"/>
      <c r="U14" s="19" t="s">
        <v>15</v>
      </c>
      <c r="V14" s="58">
        <v>43397.527685185189</v>
      </c>
      <c r="W14" s="58"/>
    </row>
    <row r="15" spans="1:23" ht="18.75" thickBot="1" x14ac:dyDescent="0.3">
      <c r="H15" s="3"/>
      <c r="I15" s="3"/>
      <c r="J15" s="4"/>
      <c r="K15" s="4"/>
      <c r="L15" s="4"/>
      <c r="M15" s="4"/>
      <c r="N15" s="4"/>
    </row>
    <row r="16" spans="1:23" ht="18.75" x14ac:dyDescent="0.3">
      <c r="H16" s="63" t="str">
        <f>"Top "&amp;I5&amp;" Items by SALES AMOUNT"</f>
        <v>Top 5 Items by SALES AMOUNT</v>
      </c>
      <c r="I16" s="64"/>
      <c r="J16" s="64"/>
      <c r="K16" s="64"/>
      <c r="L16" s="64"/>
      <c r="M16" s="64"/>
      <c r="N16" s="65"/>
      <c r="Q16" s="63" t="str">
        <f>"Top "&amp;I5&amp;" Items by MARGIN"</f>
        <v>Top 5 Items by MARGIN</v>
      </c>
      <c r="R16" s="64"/>
      <c r="S16" s="64"/>
      <c r="T16" s="64"/>
      <c r="U16" s="64"/>
      <c r="V16" s="64"/>
      <c r="W16" s="65"/>
    </row>
    <row r="17" spans="1:23" ht="31.5" x14ac:dyDescent="0.25">
      <c r="H17" s="20" t="s">
        <v>10</v>
      </c>
      <c r="I17" s="21" t="s">
        <v>11</v>
      </c>
      <c r="J17" s="40" t="s">
        <v>27</v>
      </c>
      <c r="K17" s="40" t="s">
        <v>17</v>
      </c>
      <c r="L17" s="40" t="s">
        <v>18</v>
      </c>
      <c r="M17" s="22" t="s">
        <v>28</v>
      </c>
      <c r="N17" s="23" t="s">
        <v>29</v>
      </c>
      <c r="O17" s="24"/>
      <c r="P17" s="43"/>
      <c r="Q17" s="20" t="s">
        <v>10</v>
      </c>
      <c r="R17" s="21" t="s">
        <v>11</v>
      </c>
      <c r="S17" s="40" t="s">
        <v>27</v>
      </c>
      <c r="T17" s="40" t="s">
        <v>17</v>
      </c>
      <c r="U17" s="40" t="s">
        <v>18</v>
      </c>
      <c r="V17" s="22" t="s">
        <v>28</v>
      </c>
      <c r="W17" s="23" t="s">
        <v>29</v>
      </c>
    </row>
    <row r="18" spans="1:23" s="5" customFormat="1" ht="15.75" x14ac:dyDescent="0.25">
      <c r="A18" s="14"/>
      <c r="B18" s="14"/>
      <c r="C18" s="14"/>
      <c r="D18" s="14"/>
      <c r="E18" s="16"/>
      <c r="F18" s="16"/>
      <c r="H18" s="25"/>
      <c r="I18" s="26"/>
      <c r="J18" s="26"/>
      <c r="K18" s="26"/>
      <c r="L18" s="26"/>
      <c r="M18" s="26"/>
      <c r="N18" s="27"/>
      <c r="O18" s="28"/>
      <c r="P18" s="43"/>
      <c r="Q18" s="29"/>
      <c r="R18" s="30"/>
      <c r="S18" s="30"/>
      <c r="T18" s="30"/>
      <c r="U18" s="30"/>
      <c r="V18" s="30"/>
      <c r="W18" s="31"/>
    </row>
    <row r="19" spans="1:23" ht="15.75" x14ac:dyDescent="0.25">
      <c r="C19" s="14">
        <f>C18+1</f>
        <v>1</v>
      </c>
      <c r="E19" s="14" t="str">
        <f>"@@"&amp;H19</f>
        <v>@@C100003</v>
      </c>
      <c r="F19" s="14" t="str">
        <f>"""NAV Direct"",""CRONUS JetCorp USA"",""27"",""1"",""C100003"""</f>
        <v>"NAV Direct","CRONUS JetCorp USA","27","1","C100003"</v>
      </c>
      <c r="H19" s="32" t="str">
        <f>"C100003"</f>
        <v>C100003</v>
      </c>
      <c r="I19" s="33" t="str">
        <f>"Cherry Finish Frame"</f>
        <v>Cherry Finish Frame</v>
      </c>
      <c r="J19" s="34">
        <v>3701.9999999999995</v>
      </c>
      <c r="K19" s="34">
        <v>244929.47</v>
      </c>
      <c r="L19" s="34">
        <v>-120833.11</v>
      </c>
      <c r="M19" s="34">
        <f>K19+L19</f>
        <v>124096.36</v>
      </c>
      <c r="N19" s="35">
        <f>IF(K19=0,"",M19/K19)</f>
        <v>0.506661611605986</v>
      </c>
      <c r="O19" s="24"/>
      <c r="P19" s="44" t="str">
        <f ca="1">"@@"&amp;$Q19</f>
        <v>@@C100003</v>
      </c>
      <c r="Q19" s="32" t="str">
        <f ca="1">OFFSET($H$29,C19-1,0)</f>
        <v>C100003</v>
      </c>
      <c r="R19" s="33" t="str">
        <f>"Cherry Finish Frame"</f>
        <v>Cherry Finish Frame</v>
      </c>
      <c r="S19" s="34">
        <v>3701.9999999999995</v>
      </c>
      <c r="T19" s="34">
        <v>244929.47</v>
      </c>
      <c r="U19" s="34">
        <v>-120833.11</v>
      </c>
      <c r="V19" s="34">
        <f>T19+U19</f>
        <v>124096.36</v>
      </c>
      <c r="W19" s="35">
        <f>IF(T19=0,"",V19/T19)</f>
        <v>0.506661611605986</v>
      </c>
    </row>
    <row r="20" spans="1:23" ht="15.75" x14ac:dyDescent="0.25">
      <c r="A20" s="14" t="s">
        <v>79</v>
      </c>
      <c r="C20" s="14">
        <f t="shared" ref="C20:C23" si="0">C19+1</f>
        <v>2</v>
      </c>
      <c r="E20" s="14" t="str">
        <f t="shared" ref="E20:E23" si="1">"@@"&amp;H20</f>
        <v>@@C100006</v>
      </c>
      <c r="F20" s="14" t="str">
        <f>"""NAV Direct"",""CRONUS JetCorp USA"",""27"",""1"",""C100006"""</f>
        <v>"NAV Direct","CRONUS JetCorp USA","27","1","C100006"</v>
      </c>
      <c r="H20" s="32" t="str">
        <f>"C100006"</f>
        <v>C100006</v>
      </c>
      <c r="I20" s="33" t="str">
        <f>"Cherry Finished Crystal Award- Large"</f>
        <v>Cherry Finished Crystal Award- Large</v>
      </c>
      <c r="J20" s="34">
        <v>1126</v>
      </c>
      <c r="K20" s="34">
        <v>226831.25999999998</v>
      </c>
      <c r="L20" s="34">
        <v>-107015.04000000001</v>
      </c>
      <c r="M20" s="34">
        <f>K20+L20</f>
        <v>119816.21999999997</v>
      </c>
      <c r="N20" s="35">
        <f>IF(K20=0,"",M20/K20)</f>
        <v>0.52821740707167075</v>
      </c>
      <c r="O20" s="24"/>
      <c r="P20" s="44" t="str">
        <f ca="1">"@@"&amp;$Q20</f>
        <v>@@C100006</v>
      </c>
      <c r="Q20" s="32" t="str">
        <f ca="1">OFFSET($H$29,C20-1,0)</f>
        <v>C100006</v>
      </c>
      <c r="R20" s="33" t="str">
        <f>"Cherry Finished Crystal Award- Large"</f>
        <v>Cherry Finished Crystal Award- Large</v>
      </c>
      <c r="S20" s="34">
        <v>1126</v>
      </c>
      <c r="T20" s="34">
        <v>226831.25999999998</v>
      </c>
      <c r="U20" s="34">
        <v>-107015.04000000001</v>
      </c>
      <c r="V20" s="34">
        <f>T20+U20</f>
        <v>119816.21999999997</v>
      </c>
      <c r="W20" s="35">
        <f t="shared" ref="W20:W23" si="2">IF(T20=0,"",V20/T20)</f>
        <v>0.52821740707167075</v>
      </c>
    </row>
    <row r="21" spans="1:23" ht="15.75" x14ac:dyDescent="0.25">
      <c r="A21" s="14" t="s">
        <v>79</v>
      </c>
      <c r="C21" s="14">
        <f t="shared" si="0"/>
        <v>3</v>
      </c>
      <c r="E21" s="14" t="str">
        <f t="shared" si="1"/>
        <v>@@C100004</v>
      </c>
      <c r="F21" s="14" t="str">
        <f>"""NAV Direct"",""CRONUS JetCorp USA"",""27"",""1"",""C100004"""</f>
        <v>"NAV Direct","CRONUS JetCorp USA","27","1","C100004"</v>
      </c>
      <c r="H21" s="32" t="str">
        <f>"C100004"</f>
        <v>C100004</v>
      </c>
      <c r="I21" s="33" t="str">
        <f>"Walnut Medallian Plate"</f>
        <v>Walnut Medallian Plate</v>
      </c>
      <c r="J21" s="34">
        <v>3338.9999999999995</v>
      </c>
      <c r="K21" s="34">
        <v>192027.24</v>
      </c>
      <c r="L21" s="34">
        <v>-102173.2</v>
      </c>
      <c r="M21" s="34">
        <f>K21+L21</f>
        <v>89854.04</v>
      </c>
      <c r="N21" s="35">
        <f>IF(K21=0,"",M21/K21)</f>
        <v>0.46792340503357754</v>
      </c>
      <c r="O21" s="24"/>
      <c r="P21" s="44" t="str">
        <f ca="1">"@@"&amp;$Q21</f>
        <v>@@C100004</v>
      </c>
      <c r="Q21" s="32" t="str">
        <f ca="1">OFFSET($H$29,C21-1,0)</f>
        <v>C100004</v>
      </c>
      <c r="R21" s="33" t="str">
        <f>"Walnut Medallian Plate"</f>
        <v>Walnut Medallian Plate</v>
      </c>
      <c r="S21" s="34">
        <v>3338.9999999999995</v>
      </c>
      <c r="T21" s="34">
        <v>192027.24</v>
      </c>
      <c r="U21" s="34">
        <v>-102173.2</v>
      </c>
      <c r="V21" s="34">
        <f>T21+U21</f>
        <v>89854.04</v>
      </c>
      <c r="W21" s="35">
        <f t="shared" si="2"/>
        <v>0.46792340503357754</v>
      </c>
    </row>
    <row r="22" spans="1:23" ht="15.75" x14ac:dyDescent="0.25">
      <c r="A22" s="14" t="s">
        <v>79</v>
      </c>
      <c r="C22" s="14">
        <f t="shared" si="0"/>
        <v>4</v>
      </c>
      <c r="E22" s="14" t="str">
        <f t="shared" si="1"/>
        <v>@@C100017</v>
      </c>
      <c r="F22" s="14" t="str">
        <f>"""NAV Direct"",""CRONUS JetCorp USA"",""27"",""1"",""C100017"""</f>
        <v>"NAV Direct","CRONUS JetCorp USA","27","1","C100017"</v>
      </c>
      <c r="H22" s="32" t="str">
        <f>"C100017"</f>
        <v>C100017</v>
      </c>
      <c r="I22" s="33" t="str">
        <f>"Wheeled Duffel"</f>
        <v>Wheeled Duffel</v>
      </c>
      <c r="J22" s="34">
        <v>969.00000000000011</v>
      </c>
      <c r="K22" s="34">
        <v>182095.61000000002</v>
      </c>
      <c r="L22" s="34">
        <v>-98082.180000000008</v>
      </c>
      <c r="M22" s="34">
        <f>K22+L22</f>
        <v>84013.430000000008</v>
      </c>
      <c r="N22" s="35">
        <f>IF(K22=0,"",M22/K22)</f>
        <v>0.46136988145952557</v>
      </c>
      <c r="O22" s="24"/>
      <c r="P22" s="44" t="str">
        <f ca="1">"@@"&amp;$Q22</f>
        <v>@@C100005</v>
      </c>
      <c r="Q22" s="32" t="str">
        <f ca="1">OFFSET($H$29,C22-1,0)</f>
        <v>C100005</v>
      </c>
      <c r="R22" s="33" t="str">
        <f>"Cherry Finished Crystal Award"</f>
        <v>Cherry Finished Crystal Award</v>
      </c>
      <c r="S22" s="34">
        <v>1340</v>
      </c>
      <c r="T22" s="34">
        <v>180634.33</v>
      </c>
      <c r="U22" s="34">
        <v>-95046.18</v>
      </c>
      <c r="V22" s="34">
        <f>T22+U22</f>
        <v>85588.15</v>
      </c>
      <c r="W22" s="35">
        <f t="shared" si="2"/>
        <v>0.47381995437965752</v>
      </c>
    </row>
    <row r="23" spans="1:23" ht="15.75" x14ac:dyDescent="0.25">
      <c r="A23" s="14" t="s">
        <v>79</v>
      </c>
      <c r="C23" s="14">
        <f t="shared" si="0"/>
        <v>5</v>
      </c>
      <c r="E23" s="14" t="str">
        <f t="shared" si="1"/>
        <v>@@C100005</v>
      </c>
      <c r="F23" s="14" t="str">
        <f>"""NAV Direct"",""CRONUS JetCorp USA"",""27"",""1"",""C100005"""</f>
        <v>"NAV Direct","CRONUS JetCorp USA","27","1","C100005"</v>
      </c>
      <c r="H23" s="32" t="str">
        <f>"C100005"</f>
        <v>C100005</v>
      </c>
      <c r="I23" s="33" t="str">
        <f>"Cherry Finished Crystal Award"</f>
        <v>Cherry Finished Crystal Award</v>
      </c>
      <c r="J23" s="34">
        <v>1340</v>
      </c>
      <c r="K23" s="34">
        <v>180634.33</v>
      </c>
      <c r="L23" s="34">
        <v>-95046.18</v>
      </c>
      <c r="M23" s="34">
        <f>K23+L23</f>
        <v>85588.15</v>
      </c>
      <c r="N23" s="35">
        <f>IF(K23=0,"",M23/K23)</f>
        <v>0.47381995437965752</v>
      </c>
      <c r="O23" s="24"/>
      <c r="P23" s="44" t="str">
        <f ca="1">"@@"&amp;$Q23</f>
        <v>@@C100017</v>
      </c>
      <c r="Q23" s="32" t="str">
        <f ca="1">OFFSET($H$29,C23-1,0)</f>
        <v>C100017</v>
      </c>
      <c r="R23" s="33" t="str">
        <f>"Wheeled Duffel"</f>
        <v>Wheeled Duffel</v>
      </c>
      <c r="S23" s="34">
        <v>969.00000000000011</v>
      </c>
      <c r="T23" s="34">
        <v>182095.61000000002</v>
      </c>
      <c r="U23" s="34">
        <v>-98082.180000000008</v>
      </c>
      <c r="V23" s="34">
        <f>T23+U23</f>
        <v>84013.430000000008</v>
      </c>
      <c r="W23" s="35">
        <f t="shared" si="2"/>
        <v>0.46136988145952557</v>
      </c>
    </row>
    <row r="24" spans="1:23" ht="9.75" customHeight="1" x14ac:dyDescent="0.25">
      <c r="H24" s="32"/>
      <c r="I24" s="33"/>
      <c r="J24" s="36"/>
      <c r="K24" s="36"/>
      <c r="L24" s="36"/>
      <c r="M24" s="36"/>
      <c r="N24" s="37"/>
      <c r="O24" s="24"/>
      <c r="P24" s="43"/>
      <c r="Q24" s="32"/>
      <c r="R24" s="33"/>
      <c r="S24" s="36"/>
      <c r="T24" s="36"/>
      <c r="U24" s="36"/>
      <c r="V24" s="36"/>
      <c r="W24" s="37"/>
    </row>
    <row r="25" spans="1:23" ht="16.5" thickBot="1" x14ac:dyDescent="0.3">
      <c r="H25" s="66" t="s">
        <v>13</v>
      </c>
      <c r="I25" s="67"/>
      <c r="J25" s="38"/>
      <c r="K25" s="38">
        <v>4105882.85</v>
      </c>
      <c r="L25" s="38">
        <v>-2257476.4900000002</v>
      </c>
      <c r="M25" s="38">
        <f>K25+L25</f>
        <v>1848406.3599999999</v>
      </c>
      <c r="N25" s="39">
        <f>IF(K25=0,"",M25/K25)</f>
        <v>0.45018487558650139</v>
      </c>
      <c r="O25" s="24"/>
      <c r="P25" s="43"/>
      <c r="Q25" s="66" t="s">
        <v>13</v>
      </c>
      <c r="R25" s="67"/>
      <c r="S25" s="38"/>
      <c r="T25" s="38">
        <f>K25</f>
        <v>4105882.85</v>
      </c>
      <c r="U25" s="38">
        <f>L25</f>
        <v>-2257476.4900000002</v>
      </c>
      <c r="V25" s="38">
        <f>M25</f>
        <v>1848406.3599999999</v>
      </c>
      <c r="W25" s="39">
        <f>N25</f>
        <v>0.45018487558650139</v>
      </c>
    </row>
    <row r="26" spans="1:23" s="5" customFormat="1" x14ac:dyDescent="0.25">
      <c r="A26" s="14"/>
      <c r="B26" s="14"/>
      <c r="C26" s="14"/>
      <c r="D26" s="14"/>
      <c r="E26" s="14"/>
      <c r="F26" s="14"/>
      <c r="H26" s="7"/>
      <c r="I26" s="7"/>
      <c r="J26" s="8"/>
      <c r="K26" s="8"/>
      <c r="L26" s="8"/>
      <c r="M26" s="8"/>
      <c r="N26" s="8"/>
      <c r="P26" s="42"/>
    </row>
    <row r="27" spans="1:23" s="5" customFormat="1" x14ac:dyDescent="0.25">
      <c r="A27" s="14"/>
      <c r="B27" s="14"/>
      <c r="C27" s="14"/>
      <c r="D27" s="14"/>
      <c r="E27" s="14"/>
      <c r="F27" s="14"/>
      <c r="J27" s="6"/>
      <c r="P27" s="42"/>
    </row>
    <row r="28" spans="1:23" s="5" customFormat="1" x14ac:dyDescent="0.25">
      <c r="A28" s="14"/>
      <c r="B28" s="14"/>
      <c r="C28" s="14"/>
      <c r="D28" s="14"/>
      <c r="E28" s="14"/>
      <c r="F28" s="14"/>
      <c r="J28" s="6"/>
      <c r="P28" s="42"/>
    </row>
    <row r="29" spans="1:23" s="5" customFormat="1" ht="32.25" customHeight="1" x14ac:dyDescent="0.25">
      <c r="A29" s="14"/>
      <c r="B29" s="14"/>
      <c r="C29" s="14"/>
      <c r="D29" s="14" t="str">
        <f>"-=NL(""Sum"",""5802 Value Entry"",""17 Sales Amount (actual)"",""3 Posting Date"","""&amp;$I$4&amp;""",""2 Item No."",NF(,""1 No.""))+NL(""Sum"",5802,""43 Cost Amount (actual)"",4,""Sale"",3,"""&amp;$I$4&amp;""",""105 Entry Type"",""&lt;&gt;Revaluation"",2,NF(,""1 No.""))"</f>
        <v>-=NL("Sum","5802 Value Entry","17 Sales Amount (actual)","3 Posting Date","1/1/2018..4/1/2018","2 Item No.",NF(,"1 No."))+NL("Sum",5802,"43 Cost Amount (actual)",4,"Sale",3,"1/1/2018..4/1/2018","105 Entry Type","&lt;&gt;Revaluation",2,NF(,"1 No."))</v>
      </c>
      <c r="E29" s="14">
        <f>E28+1</f>
        <v>1</v>
      </c>
      <c r="F29" s="16" t="str">
        <f>"""NAV Direct"",""CRONUS JetCorp USA"",""27"",""1"",""C100003"""</f>
        <v>"NAV Direct","CRONUS JetCorp USA","27","1","C100003"</v>
      </c>
      <c r="G29" s="10"/>
      <c r="H29" t="str">
        <f>"C100003"</f>
        <v>C100003</v>
      </c>
      <c r="I29"/>
      <c r="J29" s="2"/>
      <c r="K29" s="2"/>
      <c r="L29" s="2"/>
      <c r="M29" s="9"/>
      <c r="N29" s="11"/>
      <c r="P29" s="42"/>
      <c r="Q29" s="9"/>
    </row>
    <row r="30" spans="1:23" s="5" customFormat="1" ht="32.25" customHeight="1" x14ac:dyDescent="0.25">
      <c r="A30" s="14" t="s">
        <v>79</v>
      </c>
      <c r="B30" s="14"/>
      <c r="C30" s="14"/>
      <c r="D30" s="14" t="str">
        <f t="shared" ref="D30:D33" si="3">"-=NL(""Sum"",""5802 Value Entry"",""17 Sales Amount (actual)"",""3 Posting Date"","""&amp;$I$4&amp;""",""2 Item No."",NF(,""1 No.""))+NL(""Sum"",5802,""43 Cost Amount (actual)"",4,""Sale"",3,"""&amp;$I$4&amp;""",""105 Entry Type"",""&lt;&gt;Revaluation"",2,NF(,""1 No.""))"</f>
        <v>-=NL("Sum","5802 Value Entry","17 Sales Amount (actual)","3 Posting Date","1/1/2018..4/1/2018","2 Item No.",NF(,"1 No."))+NL("Sum",5802,"43 Cost Amount (actual)",4,"Sale",3,"1/1/2018..4/1/2018","105 Entry Type","&lt;&gt;Revaluation",2,NF(,"1 No."))</v>
      </c>
      <c r="E30" s="14">
        <f t="shared" ref="E30:E33" si="4">E29+1</f>
        <v>2</v>
      </c>
      <c r="F30" s="16" t="str">
        <f>"""NAV Direct"",""CRONUS JetCorp USA"",""27"",""1"",""C100006"""</f>
        <v>"NAV Direct","CRONUS JetCorp USA","27","1","C100006"</v>
      </c>
      <c r="G30" s="10"/>
      <c r="H30" t="str">
        <f>"C100006"</f>
        <v>C100006</v>
      </c>
      <c r="I30"/>
      <c r="J30" s="2"/>
      <c r="K30" s="2"/>
      <c r="L30" s="2"/>
      <c r="M30" s="9"/>
      <c r="N30" s="11"/>
      <c r="P30" s="42"/>
      <c r="Q30" s="9"/>
    </row>
    <row r="31" spans="1:23" s="5" customFormat="1" ht="32.25" customHeight="1" x14ac:dyDescent="0.25">
      <c r="A31" s="14" t="s">
        <v>79</v>
      </c>
      <c r="B31" s="14"/>
      <c r="C31" s="14"/>
      <c r="D31" s="14" t="str">
        <f t="shared" si="3"/>
        <v>-=NL("Sum","5802 Value Entry","17 Sales Amount (actual)","3 Posting Date","1/1/2018..4/1/2018","2 Item No.",NF(,"1 No."))+NL("Sum",5802,"43 Cost Amount (actual)",4,"Sale",3,"1/1/2018..4/1/2018","105 Entry Type","&lt;&gt;Revaluation",2,NF(,"1 No."))</v>
      </c>
      <c r="E31" s="14">
        <f t="shared" si="4"/>
        <v>3</v>
      </c>
      <c r="F31" s="16" t="str">
        <f>"""NAV Direct"",""CRONUS JetCorp USA"",""27"",""1"",""C100004"""</f>
        <v>"NAV Direct","CRONUS JetCorp USA","27","1","C100004"</v>
      </c>
      <c r="G31" s="10"/>
      <c r="H31" t="str">
        <f>"C100004"</f>
        <v>C100004</v>
      </c>
      <c r="I31"/>
      <c r="J31" s="2"/>
      <c r="K31" s="2"/>
      <c r="L31" s="2"/>
      <c r="M31" s="9"/>
      <c r="N31" s="11"/>
      <c r="P31" s="42"/>
      <c r="Q31" s="9"/>
    </row>
    <row r="32" spans="1:23" s="5" customFormat="1" ht="32.25" customHeight="1" x14ac:dyDescent="0.25">
      <c r="A32" s="14" t="s">
        <v>79</v>
      </c>
      <c r="B32" s="14"/>
      <c r="C32" s="14"/>
      <c r="D32" s="14" t="str">
        <f t="shared" si="3"/>
        <v>-=NL("Sum","5802 Value Entry","17 Sales Amount (actual)","3 Posting Date","1/1/2018..4/1/2018","2 Item No.",NF(,"1 No."))+NL("Sum",5802,"43 Cost Amount (actual)",4,"Sale",3,"1/1/2018..4/1/2018","105 Entry Type","&lt;&gt;Revaluation",2,NF(,"1 No."))</v>
      </c>
      <c r="E32" s="14">
        <f t="shared" si="4"/>
        <v>4</v>
      </c>
      <c r="F32" s="16" t="str">
        <f>"""NAV Direct"",""CRONUS JetCorp USA"",""27"",""1"",""C100005"""</f>
        <v>"NAV Direct","CRONUS JetCorp USA","27","1","C100005"</v>
      </c>
      <c r="G32" s="10"/>
      <c r="H32" t="str">
        <f>"C100005"</f>
        <v>C100005</v>
      </c>
      <c r="I32"/>
      <c r="J32" s="2"/>
      <c r="K32" s="2"/>
      <c r="L32" s="2"/>
      <c r="M32" s="9"/>
      <c r="N32" s="11"/>
      <c r="P32" s="42"/>
      <c r="Q32" s="9"/>
    </row>
    <row r="33" spans="1:25" s="5" customFormat="1" ht="32.25" customHeight="1" x14ac:dyDescent="0.25">
      <c r="A33" s="14" t="s">
        <v>79</v>
      </c>
      <c r="B33" s="14"/>
      <c r="C33" s="14"/>
      <c r="D33" s="14" t="str">
        <f t="shared" si="3"/>
        <v>-=NL("Sum","5802 Value Entry","17 Sales Amount (actual)","3 Posting Date","1/1/2018..4/1/2018","2 Item No.",NF(,"1 No."))+NL("Sum",5802,"43 Cost Amount (actual)",4,"Sale",3,"1/1/2018..4/1/2018","105 Entry Type","&lt;&gt;Revaluation",2,NF(,"1 No."))</v>
      </c>
      <c r="E33" s="14">
        <f t="shared" si="4"/>
        <v>5</v>
      </c>
      <c r="F33" s="16" t="str">
        <f>"""NAV Direct"",""CRONUS JetCorp USA"",""27"",""1"",""C100017"""</f>
        <v>"NAV Direct","CRONUS JetCorp USA","27","1","C100017"</v>
      </c>
      <c r="G33" s="10"/>
      <c r="H33" t="str">
        <f>"C100017"</f>
        <v>C100017</v>
      </c>
      <c r="I33"/>
      <c r="J33" s="2"/>
      <c r="K33" s="2"/>
      <c r="L33" s="2"/>
      <c r="M33" s="9"/>
      <c r="N33" s="11"/>
      <c r="P33" s="42"/>
      <c r="Q33" s="9"/>
    </row>
    <row r="34" spans="1:25" s="5" customFormat="1" x14ac:dyDescent="0.25">
      <c r="A34" s="14"/>
      <c r="B34" s="14"/>
      <c r="C34" s="14"/>
      <c r="D34" s="14"/>
      <c r="E34" s="14"/>
      <c r="F34" s="14"/>
      <c r="P34" s="42"/>
    </row>
    <row r="35" spans="1:25" s="5" customFormat="1" x14ac:dyDescent="0.25">
      <c r="A35" s="14"/>
      <c r="B35" s="14"/>
      <c r="C35" s="14"/>
      <c r="D35" s="14"/>
      <c r="E35" s="14"/>
      <c r="F35" s="14"/>
      <c r="I35" s="62" t="str">
        <f>"Top "&amp;I5&amp;" Items by Sales Volume"</f>
        <v>Top 5 Items by Sales Volume</v>
      </c>
      <c r="J35" s="62"/>
      <c r="P35" s="42"/>
      <c r="Q35" s="61" t="str">
        <f>"Top "&amp;$I$5&amp;" Items by Margin"</f>
        <v>Top 5 Items by Margin</v>
      </c>
      <c r="R35" s="61"/>
    </row>
    <row r="36" spans="1:25" s="5" customFormat="1" x14ac:dyDescent="0.25">
      <c r="A36" s="14"/>
      <c r="B36" s="14"/>
      <c r="C36" s="14"/>
      <c r="D36" s="14"/>
      <c r="E36" s="14"/>
      <c r="F36" s="14"/>
      <c r="J36" s="6"/>
      <c r="P36" s="42"/>
    </row>
    <row r="37" spans="1:25" s="5" customFormat="1" x14ac:dyDescent="0.25">
      <c r="A37" s="14"/>
      <c r="B37" s="14"/>
      <c r="C37" s="14"/>
      <c r="D37" s="14"/>
      <c r="E37" s="14"/>
      <c r="F37" s="14"/>
      <c r="J37" s="6"/>
      <c r="P37" s="42"/>
    </row>
    <row r="38" spans="1:25" s="5" customFormat="1" x14ac:dyDescent="0.25">
      <c r="A38" s="14"/>
      <c r="B38" s="14"/>
      <c r="C38" s="14"/>
      <c r="D38" s="14"/>
      <c r="E38" s="14"/>
      <c r="F38" s="14"/>
      <c r="J38" s="6"/>
      <c r="P38" s="42"/>
    </row>
    <row r="39" spans="1:25" s="5" customFormat="1" x14ac:dyDescent="0.25">
      <c r="A39" s="14"/>
      <c r="B39" s="14"/>
      <c r="C39" s="14"/>
      <c r="D39" s="14"/>
      <c r="E39" s="14"/>
      <c r="F39" s="14"/>
      <c r="J39" s="6"/>
      <c r="P39" s="42"/>
    </row>
    <row r="40" spans="1:25" x14ac:dyDescent="0.25">
      <c r="X40" s="52"/>
    </row>
    <row r="41" spans="1:25" x14ac:dyDescent="0.25">
      <c r="Y41" s="52"/>
    </row>
  </sheetData>
  <mergeCells count="9">
    <mergeCell ref="V14:W14"/>
    <mergeCell ref="H14:K14"/>
    <mergeCell ref="H9:L9"/>
    <mergeCell ref="Q35:R35"/>
    <mergeCell ref="I35:J35"/>
    <mergeCell ref="H16:N16"/>
    <mergeCell ref="Q16:W16"/>
    <mergeCell ref="H25:I25"/>
    <mergeCell ref="Q25:R25"/>
  </mergeCells>
  <pageMargins left="0.35433070866141736" right="0.23622047244094491" top="0.78740157480314965" bottom="0.78740157480314965" header="0.31496062992125984" footer="0.31496062992125984"/>
  <pageSetup paperSize="9" scale="44" orientation="landscape"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workbookViewId="0"/>
  </sheetViews>
  <sheetFormatPr defaultRowHeight="15" x14ac:dyDescent="0.25"/>
  <sheetData>
    <row r="1" spans="1:23" x14ac:dyDescent="0.25">
      <c r="A1" s="53" t="s">
        <v>183</v>
      </c>
      <c r="B1" s="53" t="s">
        <v>3</v>
      </c>
      <c r="C1" s="53" t="s">
        <v>3</v>
      </c>
      <c r="D1" s="53" t="s">
        <v>3</v>
      </c>
      <c r="E1" s="53" t="s">
        <v>3</v>
      </c>
      <c r="F1" s="53" t="s">
        <v>3</v>
      </c>
      <c r="H1" s="53" t="s">
        <v>16</v>
      </c>
      <c r="I1" s="53" t="s">
        <v>16</v>
      </c>
      <c r="J1" s="53" t="s">
        <v>16</v>
      </c>
      <c r="K1" s="53" t="s">
        <v>16</v>
      </c>
      <c r="L1" s="53" t="s">
        <v>16</v>
      </c>
      <c r="M1" s="53" t="s">
        <v>16</v>
      </c>
      <c r="N1" s="53" t="s">
        <v>16</v>
      </c>
      <c r="O1" s="53" t="s">
        <v>16</v>
      </c>
      <c r="P1" s="53" t="s">
        <v>2</v>
      </c>
      <c r="Q1" s="53" t="s">
        <v>16</v>
      </c>
      <c r="R1" s="53" t="s">
        <v>16</v>
      </c>
      <c r="S1" s="53" t="s">
        <v>16</v>
      </c>
      <c r="T1" s="53" t="s">
        <v>16</v>
      </c>
      <c r="U1" s="53" t="s">
        <v>16</v>
      </c>
      <c r="V1" s="53" t="s">
        <v>16</v>
      </c>
      <c r="W1" s="53" t="s">
        <v>16</v>
      </c>
    </row>
    <row r="2" spans="1:23" x14ac:dyDescent="0.25">
      <c r="A2" s="53" t="s">
        <v>2</v>
      </c>
      <c r="H2" s="53" t="s">
        <v>7</v>
      </c>
      <c r="I2" s="53" t="s">
        <v>39</v>
      </c>
      <c r="K2" s="53" t="s">
        <v>19</v>
      </c>
      <c r="L2" s="53" t="s">
        <v>19</v>
      </c>
      <c r="Q2" s="53" t="s">
        <v>19</v>
      </c>
      <c r="T2" s="53" t="s">
        <v>19</v>
      </c>
      <c r="U2" s="53" t="s">
        <v>19</v>
      </c>
      <c r="V2" s="53" t="s">
        <v>31</v>
      </c>
      <c r="W2" s="53" t="s">
        <v>31</v>
      </c>
    </row>
    <row r="3" spans="1:23" x14ac:dyDescent="0.25">
      <c r="A3" s="53" t="s">
        <v>2</v>
      </c>
      <c r="H3" s="53" t="s">
        <v>8</v>
      </c>
      <c r="I3" s="53" t="s">
        <v>40</v>
      </c>
    </row>
    <row r="4" spans="1:23" x14ac:dyDescent="0.25">
      <c r="A4" s="53" t="s">
        <v>2</v>
      </c>
      <c r="H4" s="53" t="s">
        <v>12</v>
      </c>
      <c r="I4" s="53" t="s">
        <v>41</v>
      </c>
    </row>
    <row r="5" spans="1:23" x14ac:dyDescent="0.25">
      <c r="A5" s="53" t="s">
        <v>2</v>
      </c>
      <c r="H5" s="53" t="s">
        <v>9</v>
      </c>
      <c r="I5" s="53" t="s">
        <v>42</v>
      </c>
    </row>
    <row r="6" spans="1:23" x14ac:dyDescent="0.25">
      <c r="A6" s="53" t="s">
        <v>2</v>
      </c>
    </row>
    <row r="7" spans="1:23" x14ac:dyDescent="0.25">
      <c r="A7" s="53" t="s">
        <v>2</v>
      </c>
    </row>
    <row r="9" spans="1:23" x14ac:dyDescent="0.25">
      <c r="H9" s="53" t="s">
        <v>30</v>
      </c>
    </row>
    <row r="14" spans="1:23" x14ac:dyDescent="0.25">
      <c r="H14" s="53" t="s">
        <v>43</v>
      </c>
      <c r="U14" s="53" t="s">
        <v>15</v>
      </c>
      <c r="V14" s="53" t="s">
        <v>44</v>
      </c>
    </row>
    <row r="16" spans="1:23" x14ac:dyDescent="0.25">
      <c r="H16" s="53" t="s">
        <v>45</v>
      </c>
      <c r="Q16" s="53" t="s">
        <v>46</v>
      </c>
    </row>
    <row r="17" spans="3:23" ht="45" x14ac:dyDescent="0.25">
      <c r="H17" s="53" t="s">
        <v>10</v>
      </c>
      <c r="I17" s="53" t="s">
        <v>11</v>
      </c>
      <c r="J17" s="53" t="s">
        <v>27</v>
      </c>
      <c r="K17" s="54" t="s">
        <v>17</v>
      </c>
      <c r="L17" s="54" t="s">
        <v>18</v>
      </c>
      <c r="M17" s="53" t="s">
        <v>28</v>
      </c>
      <c r="N17" s="53" t="s">
        <v>29</v>
      </c>
      <c r="Q17" s="53" t="s">
        <v>10</v>
      </c>
      <c r="R17" s="53" t="s">
        <v>11</v>
      </c>
      <c r="S17" s="53" t="s">
        <v>27</v>
      </c>
      <c r="T17" s="54" t="s">
        <v>17</v>
      </c>
      <c r="U17" s="54" t="s">
        <v>18</v>
      </c>
      <c r="V17" s="53" t="s">
        <v>28</v>
      </c>
      <c r="W17" s="53" t="s">
        <v>29</v>
      </c>
    </row>
    <row r="19" spans="3:23" x14ac:dyDescent="0.25">
      <c r="C19" s="53" t="s">
        <v>47</v>
      </c>
      <c r="E19" s="53" t="s">
        <v>48</v>
      </c>
      <c r="F19" s="53" t="s">
        <v>49</v>
      </c>
      <c r="H19" s="53" t="s">
        <v>50</v>
      </c>
      <c r="I19" s="53" t="s">
        <v>51</v>
      </c>
      <c r="J19" s="53" t="s">
        <v>52</v>
      </c>
      <c r="K19" s="53" t="s">
        <v>53</v>
      </c>
      <c r="L19" s="53" t="s">
        <v>54</v>
      </c>
      <c r="M19" s="53" t="s">
        <v>55</v>
      </c>
      <c r="N19" s="53" t="s">
        <v>56</v>
      </c>
      <c r="P19" s="53" t="s">
        <v>57</v>
      </c>
      <c r="Q19" s="53" t="s">
        <v>58</v>
      </c>
      <c r="R19" s="53" t="s">
        <v>59</v>
      </c>
      <c r="S19" s="53" t="s">
        <v>60</v>
      </c>
      <c r="T19" s="53" t="s">
        <v>61</v>
      </c>
      <c r="U19" s="53" t="s">
        <v>62</v>
      </c>
      <c r="V19" s="53" t="s">
        <v>63</v>
      </c>
      <c r="W19" s="53" t="s">
        <v>64</v>
      </c>
    </row>
    <row r="21" spans="3:23" x14ac:dyDescent="0.25">
      <c r="H21" s="53" t="s">
        <v>13</v>
      </c>
      <c r="K21" s="53" t="s">
        <v>65</v>
      </c>
      <c r="L21" s="53" t="s">
        <v>66</v>
      </c>
      <c r="M21" s="53" t="s">
        <v>67</v>
      </c>
      <c r="N21" s="53" t="s">
        <v>68</v>
      </c>
      <c r="Q21" s="53" t="s">
        <v>13</v>
      </c>
      <c r="T21" s="53" t="s">
        <v>69</v>
      </c>
      <c r="U21" s="53" t="s">
        <v>70</v>
      </c>
      <c r="V21" s="53" t="s">
        <v>71</v>
      </c>
      <c r="W21" s="53" t="s">
        <v>72</v>
      </c>
    </row>
    <row r="25" spans="3:23" x14ac:dyDescent="0.25">
      <c r="D25" s="53" t="s">
        <v>73</v>
      </c>
      <c r="E25" s="53" t="s">
        <v>74</v>
      </c>
      <c r="F25" s="53" t="s">
        <v>75</v>
      </c>
      <c r="H25" s="53" t="s">
        <v>76</v>
      </c>
    </row>
    <row r="27" spans="3:23" x14ac:dyDescent="0.25">
      <c r="I27" s="53" t="s">
        <v>77</v>
      </c>
      <c r="Q27" s="53"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workbookViewId="0"/>
  </sheetViews>
  <sheetFormatPr defaultRowHeight="15" x14ac:dyDescent="0.25"/>
  <sheetData>
    <row r="1" spans="1:23" x14ac:dyDescent="0.25">
      <c r="A1" s="53" t="s">
        <v>183</v>
      </c>
      <c r="B1" s="53" t="s">
        <v>3</v>
      </c>
      <c r="C1" s="53" t="s">
        <v>3</v>
      </c>
      <c r="D1" s="53" t="s">
        <v>3</v>
      </c>
      <c r="E1" s="53" t="s">
        <v>3</v>
      </c>
      <c r="F1" s="53" t="s">
        <v>3</v>
      </c>
      <c r="H1" s="53" t="s">
        <v>16</v>
      </c>
      <c r="I1" s="53" t="s">
        <v>16</v>
      </c>
      <c r="J1" s="53" t="s">
        <v>16</v>
      </c>
      <c r="K1" s="53" t="s">
        <v>16</v>
      </c>
      <c r="L1" s="53" t="s">
        <v>16</v>
      </c>
      <c r="M1" s="53" t="s">
        <v>16</v>
      </c>
      <c r="N1" s="53" t="s">
        <v>16</v>
      </c>
      <c r="O1" s="53" t="s">
        <v>16</v>
      </c>
      <c r="P1" s="53" t="s">
        <v>2</v>
      </c>
      <c r="Q1" s="53" t="s">
        <v>16</v>
      </c>
      <c r="R1" s="53" t="s">
        <v>16</v>
      </c>
      <c r="S1" s="53" t="s">
        <v>16</v>
      </c>
      <c r="T1" s="53" t="s">
        <v>16</v>
      </c>
      <c r="U1" s="53" t="s">
        <v>16</v>
      </c>
      <c r="V1" s="53" t="s">
        <v>16</v>
      </c>
      <c r="W1" s="53" t="s">
        <v>16</v>
      </c>
    </row>
    <row r="2" spans="1:23" x14ac:dyDescent="0.25">
      <c r="A2" s="53" t="s">
        <v>2</v>
      </c>
      <c r="H2" s="53" t="s">
        <v>7</v>
      </c>
      <c r="I2" s="53" t="s">
        <v>39</v>
      </c>
      <c r="K2" s="53" t="s">
        <v>19</v>
      </c>
      <c r="L2" s="53" t="s">
        <v>19</v>
      </c>
      <c r="Q2" s="53" t="s">
        <v>19</v>
      </c>
      <c r="T2" s="53" t="s">
        <v>19</v>
      </c>
      <c r="U2" s="53" t="s">
        <v>19</v>
      </c>
      <c r="V2" s="53" t="s">
        <v>31</v>
      </c>
      <c r="W2" s="53" t="s">
        <v>31</v>
      </c>
    </row>
    <row r="3" spans="1:23" x14ac:dyDescent="0.25">
      <c r="A3" s="53" t="s">
        <v>2</v>
      </c>
      <c r="H3" s="53" t="s">
        <v>8</v>
      </c>
      <c r="I3" s="53" t="s">
        <v>40</v>
      </c>
    </row>
    <row r="4" spans="1:23" x14ac:dyDescent="0.25">
      <c r="A4" s="53" t="s">
        <v>2</v>
      </c>
      <c r="H4" s="53" t="s">
        <v>12</v>
      </c>
      <c r="I4" s="53" t="s">
        <v>41</v>
      </c>
    </row>
    <row r="5" spans="1:23" x14ac:dyDescent="0.25">
      <c r="A5" s="53" t="s">
        <v>2</v>
      </c>
      <c r="H5" s="53" t="s">
        <v>9</v>
      </c>
      <c r="I5" s="53" t="s">
        <v>42</v>
      </c>
    </row>
    <row r="6" spans="1:23" x14ac:dyDescent="0.25">
      <c r="A6" s="53" t="s">
        <v>2</v>
      </c>
    </row>
    <row r="7" spans="1:23" x14ac:dyDescent="0.25">
      <c r="A7" s="53" t="s">
        <v>2</v>
      </c>
    </row>
    <row r="9" spans="1:23" x14ac:dyDescent="0.25">
      <c r="H9" s="53" t="s">
        <v>30</v>
      </c>
    </row>
    <row r="14" spans="1:23" x14ac:dyDescent="0.25">
      <c r="H14" s="53" t="s">
        <v>43</v>
      </c>
      <c r="U14" s="53" t="s">
        <v>15</v>
      </c>
      <c r="V14" s="53" t="s">
        <v>44</v>
      </c>
    </row>
    <row r="16" spans="1:23" x14ac:dyDescent="0.25">
      <c r="H16" s="53" t="s">
        <v>45</v>
      </c>
      <c r="Q16" s="53" t="s">
        <v>46</v>
      </c>
    </row>
    <row r="17" spans="3:23" ht="45" x14ac:dyDescent="0.25">
      <c r="H17" s="53" t="s">
        <v>10</v>
      </c>
      <c r="I17" s="53" t="s">
        <v>11</v>
      </c>
      <c r="J17" s="53" t="s">
        <v>27</v>
      </c>
      <c r="K17" s="54" t="s">
        <v>17</v>
      </c>
      <c r="L17" s="54" t="s">
        <v>18</v>
      </c>
      <c r="M17" s="53" t="s">
        <v>28</v>
      </c>
      <c r="N17" s="53" t="s">
        <v>29</v>
      </c>
      <c r="Q17" s="53" t="s">
        <v>10</v>
      </c>
      <c r="R17" s="53" t="s">
        <v>11</v>
      </c>
      <c r="S17" s="53" t="s">
        <v>27</v>
      </c>
      <c r="T17" s="54" t="s">
        <v>17</v>
      </c>
      <c r="U17" s="54" t="s">
        <v>18</v>
      </c>
      <c r="V17" s="53" t="s">
        <v>28</v>
      </c>
      <c r="W17" s="53" t="s">
        <v>29</v>
      </c>
    </row>
    <row r="19" spans="3:23" x14ac:dyDescent="0.25">
      <c r="C19" s="53" t="s">
        <v>47</v>
      </c>
      <c r="E19" s="53" t="s">
        <v>48</v>
      </c>
      <c r="F19" s="53" t="s">
        <v>49</v>
      </c>
      <c r="H19" s="53" t="s">
        <v>50</v>
      </c>
      <c r="I19" s="53" t="s">
        <v>51</v>
      </c>
      <c r="J19" s="53" t="s">
        <v>52</v>
      </c>
      <c r="K19" s="53" t="s">
        <v>53</v>
      </c>
      <c r="L19" s="53" t="s">
        <v>54</v>
      </c>
      <c r="M19" s="53" t="s">
        <v>55</v>
      </c>
      <c r="N19" s="53" t="s">
        <v>56</v>
      </c>
      <c r="P19" s="53" t="s">
        <v>57</v>
      </c>
      <c r="Q19" s="53" t="s">
        <v>58</v>
      </c>
      <c r="R19" s="53" t="s">
        <v>59</v>
      </c>
      <c r="S19" s="53" t="s">
        <v>60</v>
      </c>
      <c r="T19" s="53" t="s">
        <v>61</v>
      </c>
      <c r="U19" s="53" t="s">
        <v>62</v>
      </c>
      <c r="V19" s="53" t="s">
        <v>63</v>
      </c>
      <c r="W19" s="53" t="s">
        <v>64</v>
      </c>
    </row>
    <row r="21" spans="3:23" x14ac:dyDescent="0.25">
      <c r="H21" s="53" t="s">
        <v>13</v>
      </c>
      <c r="K21" s="53" t="s">
        <v>65</v>
      </c>
      <c r="L21" s="53" t="s">
        <v>66</v>
      </c>
      <c r="M21" s="53" t="s">
        <v>67</v>
      </c>
      <c r="N21" s="53" t="s">
        <v>68</v>
      </c>
      <c r="Q21" s="53" t="s">
        <v>13</v>
      </c>
      <c r="T21" s="53" t="s">
        <v>69</v>
      </c>
      <c r="U21" s="53" t="s">
        <v>70</v>
      </c>
      <c r="V21" s="53" t="s">
        <v>71</v>
      </c>
      <c r="W21" s="53" t="s">
        <v>72</v>
      </c>
    </row>
    <row r="25" spans="3:23" x14ac:dyDescent="0.25">
      <c r="D25" s="53" t="s">
        <v>73</v>
      </c>
      <c r="E25" s="53" t="s">
        <v>74</v>
      </c>
      <c r="F25" s="53" t="s">
        <v>75</v>
      </c>
      <c r="H25" s="53" t="s">
        <v>76</v>
      </c>
    </row>
    <row r="27" spans="3:23" x14ac:dyDescent="0.25">
      <c r="I27" s="53" t="s">
        <v>77</v>
      </c>
      <c r="Q27" s="53" t="s">
        <v>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workbookViewId="0"/>
  </sheetViews>
  <sheetFormatPr defaultRowHeight="15" x14ac:dyDescent="0.25"/>
  <sheetData>
    <row r="1" spans="1:23" x14ac:dyDescent="0.25">
      <c r="A1" s="53" t="s">
        <v>185</v>
      </c>
      <c r="B1" s="53" t="s">
        <v>3</v>
      </c>
      <c r="C1" s="53" t="s">
        <v>3</v>
      </c>
      <c r="D1" s="53" t="s">
        <v>3</v>
      </c>
      <c r="E1" s="53" t="s">
        <v>3</v>
      </c>
      <c r="F1" s="53" t="s">
        <v>3</v>
      </c>
      <c r="H1" s="53" t="s">
        <v>16</v>
      </c>
      <c r="I1" s="53" t="s">
        <v>16</v>
      </c>
      <c r="J1" s="53" t="s">
        <v>16</v>
      </c>
      <c r="K1" s="53" t="s">
        <v>16</v>
      </c>
      <c r="L1" s="53" t="s">
        <v>16</v>
      </c>
      <c r="M1" s="53" t="s">
        <v>16</v>
      </c>
      <c r="N1" s="53" t="s">
        <v>16</v>
      </c>
      <c r="O1" s="53" t="s">
        <v>16</v>
      </c>
      <c r="P1" s="53" t="s">
        <v>2</v>
      </c>
      <c r="Q1" s="53" t="s">
        <v>16</v>
      </c>
      <c r="R1" s="53" t="s">
        <v>16</v>
      </c>
      <c r="S1" s="53" t="s">
        <v>16</v>
      </c>
      <c r="T1" s="53" t="s">
        <v>16</v>
      </c>
      <c r="U1" s="53" t="s">
        <v>16</v>
      </c>
      <c r="V1" s="53" t="s">
        <v>16</v>
      </c>
      <c r="W1" s="53" t="s">
        <v>16</v>
      </c>
    </row>
    <row r="2" spans="1:23" x14ac:dyDescent="0.25">
      <c r="A2" s="53" t="s">
        <v>2</v>
      </c>
      <c r="H2" s="53" t="s">
        <v>7</v>
      </c>
      <c r="I2" s="53" t="s">
        <v>39</v>
      </c>
      <c r="K2" s="53" t="s">
        <v>19</v>
      </c>
      <c r="L2" s="53" t="s">
        <v>19</v>
      </c>
      <c r="Q2" s="53" t="s">
        <v>19</v>
      </c>
      <c r="T2" s="53" t="s">
        <v>19</v>
      </c>
      <c r="U2" s="53" t="s">
        <v>19</v>
      </c>
      <c r="V2" s="53" t="s">
        <v>31</v>
      </c>
      <c r="W2" s="53" t="s">
        <v>31</v>
      </c>
    </row>
    <row r="3" spans="1:23" x14ac:dyDescent="0.25">
      <c r="A3" s="53" t="s">
        <v>2</v>
      </c>
      <c r="H3" s="53" t="s">
        <v>8</v>
      </c>
      <c r="I3" s="53" t="s">
        <v>40</v>
      </c>
    </row>
    <row r="4" spans="1:23" x14ac:dyDescent="0.25">
      <c r="A4" s="53" t="s">
        <v>2</v>
      </c>
      <c r="H4" s="53" t="s">
        <v>12</v>
      </c>
      <c r="I4" s="53" t="s">
        <v>41</v>
      </c>
    </row>
    <row r="5" spans="1:23" x14ac:dyDescent="0.25">
      <c r="A5" s="53" t="s">
        <v>2</v>
      </c>
      <c r="H5" s="53" t="s">
        <v>9</v>
      </c>
      <c r="I5" s="53" t="s">
        <v>42</v>
      </c>
    </row>
    <row r="6" spans="1:23" x14ac:dyDescent="0.25">
      <c r="A6" s="53" t="s">
        <v>2</v>
      </c>
    </row>
    <row r="7" spans="1:23" x14ac:dyDescent="0.25">
      <c r="A7" s="53" t="s">
        <v>2</v>
      </c>
    </row>
    <row r="9" spans="1:23" x14ac:dyDescent="0.25">
      <c r="H9" s="53" t="s">
        <v>30</v>
      </c>
    </row>
    <row r="14" spans="1:23" x14ac:dyDescent="0.25">
      <c r="H14" s="53" t="s">
        <v>43</v>
      </c>
      <c r="U14" s="53" t="s">
        <v>15</v>
      </c>
      <c r="V14" s="53" t="s">
        <v>44</v>
      </c>
    </row>
    <row r="16" spans="1:23" x14ac:dyDescent="0.25">
      <c r="H16" s="53" t="s">
        <v>45</v>
      </c>
      <c r="Q16" s="53" t="s">
        <v>46</v>
      </c>
    </row>
    <row r="17" spans="1:23" ht="45" x14ac:dyDescent="0.25">
      <c r="H17" s="53" t="s">
        <v>10</v>
      </c>
      <c r="I17" s="53" t="s">
        <v>11</v>
      </c>
      <c r="J17" s="53" t="s">
        <v>27</v>
      </c>
      <c r="K17" s="54" t="s">
        <v>17</v>
      </c>
      <c r="L17" s="54" t="s">
        <v>18</v>
      </c>
      <c r="M17" s="53" t="s">
        <v>28</v>
      </c>
      <c r="N17" s="53" t="s">
        <v>29</v>
      </c>
      <c r="Q17" s="53" t="s">
        <v>10</v>
      </c>
      <c r="R17" s="53" t="s">
        <v>11</v>
      </c>
      <c r="S17" s="53" t="s">
        <v>27</v>
      </c>
      <c r="T17" s="54" t="s">
        <v>17</v>
      </c>
      <c r="U17" s="54" t="s">
        <v>18</v>
      </c>
      <c r="V17" s="53" t="s">
        <v>28</v>
      </c>
      <c r="W17" s="53" t="s">
        <v>29</v>
      </c>
    </row>
    <row r="19" spans="1:23" x14ac:dyDescent="0.25">
      <c r="C19" s="53" t="s">
        <v>47</v>
      </c>
      <c r="E19" s="53" t="s">
        <v>48</v>
      </c>
      <c r="F19" s="53" t="s">
        <v>49</v>
      </c>
      <c r="H19" s="53" t="s">
        <v>50</v>
      </c>
      <c r="I19" s="53" t="s">
        <v>51</v>
      </c>
      <c r="J19" s="53" t="s">
        <v>52</v>
      </c>
      <c r="K19" s="53" t="s">
        <v>53</v>
      </c>
      <c r="L19" s="53" t="s">
        <v>54</v>
      </c>
      <c r="M19" s="53" t="s">
        <v>55</v>
      </c>
      <c r="N19" s="53" t="s">
        <v>56</v>
      </c>
      <c r="P19" s="53" t="s">
        <v>57</v>
      </c>
      <c r="Q19" s="53" t="s">
        <v>80</v>
      </c>
      <c r="R19" s="53" t="s">
        <v>59</v>
      </c>
      <c r="S19" s="53" t="s">
        <v>60</v>
      </c>
      <c r="T19" s="53" t="s">
        <v>61</v>
      </c>
      <c r="U19" s="53" t="s">
        <v>62</v>
      </c>
      <c r="V19" s="53" t="s">
        <v>63</v>
      </c>
      <c r="W19" s="53" t="s">
        <v>64</v>
      </c>
    </row>
    <row r="20" spans="1:23" x14ac:dyDescent="0.25">
      <c r="A20" s="53" t="s">
        <v>79</v>
      </c>
      <c r="C20" s="53" t="s">
        <v>81</v>
      </c>
      <c r="E20" s="53" t="s">
        <v>82</v>
      </c>
      <c r="F20" s="53" t="s">
        <v>113</v>
      </c>
      <c r="H20" s="53" t="s">
        <v>155</v>
      </c>
      <c r="I20" s="53" t="s">
        <v>159</v>
      </c>
      <c r="J20" s="53" t="s">
        <v>84</v>
      </c>
      <c r="K20" s="53" t="s">
        <v>85</v>
      </c>
      <c r="L20" s="53" t="s">
        <v>86</v>
      </c>
      <c r="M20" s="53" t="s">
        <v>87</v>
      </c>
      <c r="N20" s="53" t="s">
        <v>88</v>
      </c>
      <c r="P20" s="53" t="s">
        <v>89</v>
      </c>
      <c r="Q20" s="53" t="s">
        <v>90</v>
      </c>
      <c r="R20" s="53" t="s">
        <v>91</v>
      </c>
      <c r="S20" s="53" t="s">
        <v>92</v>
      </c>
      <c r="T20" s="53" t="s">
        <v>93</v>
      </c>
      <c r="U20" s="53" t="s">
        <v>94</v>
      </c>
      <c r="V20" s="53" t="s">
        <v>95</v>
      </c>
      <c r="W20" s="53" t="s">
        <v>96</v>
      </c>
    </row>
    <row r="21" spans="1:23" x14ac:dyDescent="0.25">
      <c r="A21" s="53" t="s">
        <v>79</v>
      </c>
      <c r="C21" s="53" t="s">
        <v>97</v>
      </c>
      <c r="E21" s="53" t="s">
        <v>98</v>
      </c>
      <c r="F21" s="53" t="s">
        <v>83</v>
      </c>
      <c r="H21" s="53" t="s">
        <v>156</v>
      </c>
      <c r="I21" s="53" t="s">
        <v>160</v>
      </c>
      <c r="J21" s="53" t="s">
        <v>100</v>
      </c>
      <c r="K21" s="53" t="s">
        <v>101</v>
      </c>
      <c r="L21" s="53" t="s">
        <v>102</v>
      </c>
      <c r="M21" s="53" t="s">
        <v>67</v>
      </c>
      <c r="N21" s="53" t="s">
        <v>68</v>
      </c>
      <c r="P21" s="53" t="s">
        <v>103</v>
      </c>
      <c r="Q21" s="53" t="s">
        <v>104</v>
      </c>
      <c r="R21" s="53" t="s">
        <v>105</v>
      </c>
      <c r="S21" s="53" t="s">
        <v>106</v>
      </c>
      <c r="T21" s="53" t="s">
        <v>107</v>
      </c>
      <c r="U21" s="53" t="s">
        <v>108</v>
      </c>
      <c r="V21" s="53" t="s">
        <v>109</v>
      </c>
      <c r="W21" s="53" t="s">
        <v>110</v>
      </c>
    </row>
    <row r="22" spans="1:23" x14ac:dyDescent="0.25">
      <c r="A22" s="53" t="s">
        <v>79</v>
      </c>
      <c r="C22" s="53" t="s">
        <v>111</v>
      </c>
      <c r="E22" s="53" t="s">
        <v>112</v>
      </c>
      <c r="F22" s="53" t="s">
        <v>154</v>
      </c>
      <c r="H22" s="53" t="s">
        <v>157</v>
      </c>
      <c r="I22" s="53" t="s">
        <v>161</v>
      </c>
      <c r="J22" s="53" t="s">
        <v>114</v>
      </c>
      <c r="K22" s="53" t="s">
        <v>115</v>
      </c>
      <c r="L22" s="53" t="s">
        <v>116</v>
      </c>
      <c r="M22" s="53" t="s">
        <v>117</v>
      </c>
      <c r="N22" s="53" t="s">
        <v>118</v>
      </c>
      <c r="P22" s="53" t="s">
        <v>119</v>
      </c>
      <c r="Q22" s="53" t="s">
        <v>120</v>
      </c>
      <c r="R22" s="53" t="s">
        <v>121</v>
      </c>
      <c r="S22" s="53" t="s">
        <v>122</v>
      </c>
      <c r="T22" s="53" t="s">
        <v>123</v>
      </c>
      <c r="U22" s="53" t="s">
        <v>124</v>
      </c>
      <c r="V22" s="53" t="s">
        <v>125</v>
      </c>
      <c r="W22" s="53" t="s">
        <v>126</v>
      </c>
    </row>
    <row r="23" spans="1:23" x14ac:dyDescent="0.25">
      <c r="A23" s="53" t="s">
        <v>79</v>
      </c>
      <c r="C23" s="53" t="s">
        <v>127</v>
      </c>
      <c r="E23" s="53" t="s">
        <v>128</v>
      </c>
      <c r="F23" s="53" t="s">
        <v>99</v>
      </c>
      <c r="H23" s="53" t="s">
        <v>158</v>
      </c>
      <c r="I23" s="53" t="s">
        <v>162</v>
      </c>
      <c r="J23" s="53" t="s">
        <v>129</v>
      </c>
      <c r="K23" s="53" t="s">
        <v>130</v>
      </c>
      <c r="L23" s="53" t="s">
        <v>131</v>
      </c>
      <c r="M23" s="53" t="s">
        <v>132</v>
      </c>
      <c r="N23" s="53" t="s">
        <v>133</v>
      </c>
      <c r="P23" s="53" t="s">
        <v>134</v>
      </c>
      <c r="Q23" s="53" t="s">
        <v>135</v>
      </c>
      <c r="R23" s="53" t="s">
        <v>136</v>
      </c>
      <c r="S23" s="53" t="s">
        <v>137</v>
      </c>
      <c r="T23" s="53" t="s">
        <v>138</v>
      </c>
      <c r="U23" s="53" t="s">
        <v>139</v>
      </c>
      <c r="V23" s="53" t="s">
        <v>140</v>
      </c>
      <c r="W23" s="53" t="s">
        <v>141</v>
      </c>
    </row>
    <row r="25" spans="1:23" x14ac:dyDescent="0.25">
      <c r="H25" s="53" t="s">
        <v>13</v>
      </c>
      <c r="K25" s="53" t="s">
        <v>65</v>
      </c>
      <c r="L25" s="53" t="s">
        <v>66</v>
      </c>
      <c r="M25" s="53" t="s">
        <v>142</v>
      </c>
      <c r="N25" s="53" t="s">
        <v>143</v>
      </c>
      <c r="Q25" s="53" t="s">
        <v>13</v>
      </c>
      <c r="T25" s="53" t="s">
        <v>144</v>
      </c>
      <c r="U25" s="53" t="s">
        <v>145</v>
      </c>
      <c r="V25" s="53" t="s">
        <v>146</v>
      </c>
      <c r="W25" s="53" t="s">
        <v>147</v>
      </c>
    </row>
    <row r="29" spans="1:23" x14ac:dyDescent="0.25">
      <c r="D29" s="53" t="s">
        <v>73</v>
      </c>
      <c r="E29" s="53" t="s">
        <v>148</v>
      </c>
      <c r="F29" s="53" t="s">
        <v>149</v>
      </c>
      <c r="H29" s="53" t="s">
        <v>163</v>
      </c>
    </row>
    <row r="30" spans="1:23" x14ac:dyDescent="0.25">
      <c r="A30" s="53" t="s">
        <v>79</v>
      </c>
      <c r="D30" s="53" t="s">
        <v>73</v>
      </c>
      <c r="E30" s="53" t="s">
        <v>150</v>
      </c>
      <c r="F30" s="53" t="s">
        <v>113</v>
      </c>
      <c r="H30" s="53" t="s">
        <v>164</v>
      </c>
    </row>
    <row r="31" spans="1:23" x14ac:dyDescent="0.25">
      <c r="A31" s="53" t="s">
        <v>79</v>
      </c>
      <c r="D31" s="53" t="s">
        <v>73</v>
      </c>
      <c r="E31" s="53" t="s">
        <v>151</v>
      </c>
      <c r="F31" s="53" t="s">
        <v>83</v>
      </c>
      <c r="H31" s="53" t="s">
        <v>165</v>
      </c>
    </row>
    <row r="32" spans="1:23" x14ac:dyDescent="0.25">
      <c r="A32" s="53" t="s">
        <v>79</v>
      </c>
      <c r="D32" s="53" t="s">
        <v>73</v>
      </c>
      <c r="E32" s="53" t="s">
        <v>152</v>
      </c>
      <c r="F32" s="53" t="s">
        <v>99</v>
      </c>
      <c r="H32" s="53" t="s">
        <v>166</v>
      </c>
    </row>
    <row r="33" spans="1:17" x14ac:dyDescent="0.25">
      <c r="A33" s="53" t="s">
        <v>79</v>
      </c>
      <c r="D33" s="53" t="s">
        <v>73</v>
      </c>
      <c r="E33" s="53" t="s">
        <v>153</v>
      </c>
      <c r="F33" s="53" t="s">
        <v>154</v>
      </c>
      <c r="H33" s="53" t="s">
        <v>167</v>
      </c>
    </row>
    <row r="35" spans="1:17" x14ac:dyDescent="0.25">
      <c r="I35" s="53" t="s">
        <v>77</v>
      </c>
      <c r="Q35" s="5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vt:lpstr>
      <vt:lpstr>Option</vt:lpstr>
      <vt:lpstr>Report</vt:lpstr>
      <vt:lpstr>Report!Print_Area</vt:lpstr>
    </vt:vector>
  </TitlesOfParts>
  <Company>Jet Reports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Top Items by Sales Volume and Margin</dc:title>
  <dc:subject>Jet Reports</dc:subject>
  <dc:creator>Peter Brandt</dc:creator>
  <dc:description>Details on the top "N" items by sales volume and by total contribution for a date period.  The number "N" is a user-definable parameter.</dc:description>
  <cp:lastModifiedBy>Kim R. Duey</cp:lastModifiedBy>
  <cp:lastPrinted>2010-07-21T20:45:19Z</cp:lastPrinted>
  <dcterms:created xsi:type="dcterms:W3CDTF">2010-01-07T20:43:41Z</dcterms:created>
  <dcterms:modified xsi:type="dcterms:W3CDTF">2018-10-24T19:42:44Z</dcterms:modified>
  <cp:category>Sales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false</vt:bool>
  </property>
  <property fmtid="{D5CDD505-2E9C-101B-9397-08002B2CF9AE}" pid="3" name="Jet Reports Function Literals">
    <vt:lpwstr>,	;	,	{	}	[@[{0}]]	1033</vt:lpwstr>
  </property>
</Properties>
</file>