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arbon\jet\CORP\Product Management\Reports - WIP\1st priority - Branding Update\Master List of Reports\NAV\Reports\"/>
    </mc:Choice>
  </mc:AlternateContent>
  <bookViews>
    <workbookView xWindow="360" yWindow="450" windowWidth="13995" windowHeight="7665"/>
  </bookViews>
  <sheets>
    <sheet name="Read Me" sheetId="691" r:id="rId1"/>
    <sheet name="Options" sheetId="1" state="hidden" r:id="rId2"/>
    <sheet name="Customer Sales Analysis" sheetId="2" r:id="rId3"/>
    <sheet name="Sheet2" sheetId="692" state="veryHidden" r:id="rId4"/>
    <sheet name="Sheet3" sheetId="693" state="veryHidden" r:id="rId5"/>
    <sheet name="Sheet4" sheetId="694" state="veryHidden" r:id="rId6"/>
    <sheet name="Sheet5" sheetId="695" state="veryHidden" r:id="rId7"/>
    <sheet name="Sheet6" sheetId="696" state="veryHidden" r:id="rId8"/>
    <sheet name="Sheet7" sheetId="697" state="veryHidden" r:id="rId9"/>
  </sheets>
  <definedNames>
    <definedName name="CustNo">Options!$D$7</definedName>
    <definedName name="CustPostGrp">Options!$D$8</definedName>
    <definedName name="_xlnm.Print_Area" localSheetId="2">'Customer Sales Analysis'!$F$9:$W$42</definedName>
    <definedName name="ReportDate">Options!$D$5</definedName>
    <definedName name="SalesAmt">Options!$D$6</definedName>
    <definedName name="SalespersonCode">Options!$D$9</definedName>
    <definedName name="ShowLYSales">Options!$D$10</definedName>
    <definedName name="TopCustomers">Options!$D$4</definedName>
  </definedNames>
  <calcPr calcId="162913"/>
</workbook>
</file>

<file path=xl/calcChain.xml><?xml version="1.0" encoding="utf-8"?>
<calcChain xmlns="http://schemas.openxmlformats.org/spreadsheetml/2006/main">
  <c r="C3" i="2" l="1"/>
  <c r="C4" i="2"/>
  <c r="Q4" i="2" s="1"/>
  <c r="Q7" i="2" s="1"/>
  <c r="Q8" i="2" s="1"/>
  <c r="M4" i="2"/>
  <c r="N4" i="2"/>
  <c r="C5" i="2"/>
  <c r="M5" i="2"/>
  <c r="N5" i="2"/>
  <c r="Q5" i="2"/>
  <c r="M6" i="2"/>
  <c r="N6" i="2"/>
  <c r="Q6" i="2"/>
  <c r="R6" i="2"/>
  <c r="U6" i="2"/>
  <c r="V6" i="2"/>
  <c r="F10" i="2"/>
  <c r="F11" i="2"/>
  <c r="G18" i="2"/>
  <c r="G19" i="2"/>
  <c r="G20" i="2"/>
  <c r="G21" i="2"/>
  <c r="E26" i="2"/>
  <c r="F26" i="2"/>
  <c r="G26" i="2"/>
  <c r="H26" i="2"/>
  <c r="I26" i="2"/>
  <c r="J26" i="2"/>
  <c r="O26" i="2"/>
  <c r="S26" i="2"/>
  <c r="E27" i="2"/>
  <c r="F27" i="2"/>
  <c r="G27" i="2"/>
  <c r="H27" i="2"/>
  <c r="I27" i="2"/>
  <c r="J27" i="2"/>
  <c r="O27" i="2"/>
  <c r="S27" i="2"/>
  <c r="E28" i="2"/>
  <c r="F28" i="2"/>
  <c r="G28" i="2"/>
  <c r="H28" i="2" s="1"/>
  <c r="I28" i="2"/>
  <c r="J28" i="2"/>
  <c r="O28" i="2"/>
  <c r="S28" i="2"/>
  <c r="E29" i="2"/>
  <c r="F29" i="2"/>
  <c r="G29" i="2"/>
  <c r="H29" i="2" s="1"/>
  <c r="I29" i="2"/>
  <c r="J29" i="2"/>
  <c r="O29" i="2"/>
  <c r="S29" i="2"/>
  <c r="E30" i="2"/>
  <c r="F30" i="2"/>
  <c r="G30" i="2"/>
  <c r="H30" i="2"/>
  <c r="I30" i="2"/>
  <c r="J30" i="2"/>
  <c r="O30" i="2"/>
  <c r="S30" i="2"/>
  <c r="E31" i="2"/>
  <c r="F31" i="2"/>
  <c r="G31" i="2"/>
  <c r="H31" i="2" s="1"/>
  <c r="I31" i="2"/>
  <c r="J31" i="2"/>
  <c r="O31" i="2"/>
  <c r="S31" i="2"/>
  <c r="E32" i="2"/>
  <c r="F32" i="2"/>
  <c r="G32" i="2"/>
  <c r="H32" i="2"/>
  <c r="I32" i="2"/>
  <c r="J32" i="2"/>
  <c r="O32" i="2"/>
  <c r="S32" i="2"/>
  <c r="E33" i="2"/>
  <c r="F33" i="2"/>
  <c r="G33" i="2"/>
  <c r="H33" i="2"/>
  <c r="I33" i="2"/>
  <c r="J33" i="2"/>
  <c r="O33" i="2"/>
  <c r="S33" i="2"/>
  <c r="E34" i="2"/>
  <c r="F34" i="2"/>
  <c r="G34" i="2"/>
  <c r="H34" i="2"/>
  <c r="I34" i="2"/>
  <c r="J34" i="2"/>
  <c r="O34" i="2"/>
  <c r="S34" i="2"/>
  <c r="E35" i="2"/>
  <c r="F35" i="2"/>
  <c r="G35" i="2"/>
  <c r="H35" i="2"/>
  <c r="I35" i="2"/>
  <c r="J35" i="2"/>
  <c r="O35" i="2"/>
  <c r="S35" i="2"/>
  <c r="H36" i="2"/>
  <c r="J38" i="2"/>
  <c r="M38" i="2"/>
  <c r="Q38" i="2"/>
  <c r="U38" i="2"/>
  <c r="E7" i="1"/>
  <c r="E8" i="1"/>
  <c r="E9" i="1"/>
  <c r="E10" i="1"/>
  <c r="W35" i="2"/>
  <c r="W34" i="2"/>
  <c r="W33" i="2"/>
  <c r="W32" i="2"/>
  <c r="W31" i="2"/>
  <c r="W30" i="2"/>
  <c r="W29" i="2"/>
  <c r="W28" i="2"/>
  <c r="W27" i="2"/>
  <c r="V4" i="2" l="1"/>
  <c r="V5" i="2"/>
  <c r="U4" i="2"/>
  <c r="U5" i="2"/>
  <c r="R4" i="2"/>
  <c r="R7" i="2" s="1"/>
  <c r="R8" i="2" s="1"/>
  <c r="R5" i="2"/>
  <c r="V2" i="2"/>
  <c r="R2" i="2"/>
  <c r="N2" i="2"/>
  <c r="D9" i="1"/>
  <c r="D8" i="1"/>
  <c r="D5" i="1"/>
  <c r="D4" i="1"/>
  <c r="W26" i="2" l="1"/>
  <c r="Q42" i="2" l="1"/>
  <c r="M42" i="2"/>
  <c r="U42" i="2" l="1"/>
  <c r="K38" i="2" l="1"/>
  <c r="K33" i="2"/>
  <c r="K32" i="2"/>
  <c r="K26" i="2"/>
  <c r="K34" i="2"/>
  <c r="K27" i="2"/>
  <c r="K35" i="2"/>
  <c r="K30" i="2"/>
  <c r="K31" i="2"/>
  <c r="K28" i="2"/>
  <c r="K40" i="2"/>
  <c r="K29" i="2"/>
  <c r="K42" i="2"/>
</calcChain>
</file>

<file path=xl/sharedStrings.xml><?xml version="1.0" encoding="utf-8"?>
<sst xmlns="http://schemas.openxmlformats.org/spreadsheetml/2006/main" count="688" uniqueCount="293">
  <si>
    <t xml:space="preserve">Report Readme </t>
  </si>
  <si>
    <t>About the report</t>
  </si>
  <si>
    <t>Version of Jet</t>
  </si>
  <si>
    <t>Services</t>
  </si>
  <si>
    <t>Training</t>
  </si>
  <si>
    <t>Sales</t>
  </si>
  <si>
    <t>Copyrights</t>
  </si>
  <si>
    <t>Lookup</t>
  </si>
  <si>
    <t>*</t>
  </si>
  <si>
    <t>Value</t>
  </si>
  <si>
    <t>Title</t>
  </si>
  <si>
    <t>Option</t>
  </si>
  <si>
    <t>No.</t>
  </si>
  <si>
    <t>Customer Posting Group</t>
  </si>
  <si>
    <t>Salesperson Code</t>
  </si>
  <si>
    <t>Fit</t>
  </si>
  <si>
    <t>Hide</t>
  </si>
  <si>
    <t>Name</t>
  </si>
  <si>
    <t>Salesperson Name</t>
  </si>
  <si>
    <t>Top # Customers</t>
  </si>
  <si>
    <t>Report Date</t>
  </si>
  <si>
    <t>Auto</t>
  </si>
  <si>
    <t>All Other Customer Sales:</t>
  </si>
  <si>
    <t>Total Sales:</t>
  </si>
  <si>
    <t>% of Total Sales</t>
  </si>
  <si>
    <t>Customer No.:</t>
  </si>
  <si>
    <t>Salesperson Code:</t>
  </si>
  <si>
    <t>Customer Posting Group:</t>
  </si>
  <si>
    <t>Anchor</t>
  </si>
  <si>
    <t>0</t>
  </si>
  <si>
    <t>Sales Amount</t>
  </si>
  <si>
    <t>Customer No.</t>
  </si>
  <si>
    <t>Sales Amount:</t>
  </si>
  <si>
    <t>Top Customers</t>
  </si>
  <si>
    <t>Show LY Sales</t>
  </si>
  <si>
    <t>Hide+?</t>
  </si>
  <si>
    <t>=IF($C$5="Yes","Show","Hide")</t>
  </si>
  <si>
    <t>=DATE(YEAR($C$4),MONTH($C$4),1)</t>
  </si>
  <si>
    <t>=DATE(YEAR($C$4)-1,MONTH($C$4),1)</t>
  </si>
  <si>
    <t>=DATE(YEAR($C$4),1,1)</t>
  </si>
  <si>
    <t>=DATE(YEAR($C$4)-1,1,1)</t>
  </si>
  <si>
    <t>=DATE(YEAR($C$4),MONTH($C$4)+1,1-1)</t>
  </si>
  <si>
    <t>=DATE(YEAR($C$4)-1,MONTH($C$4)+1,1-1)</t>
  </si>
  <si>
    <t>="Top "&amp;$C$3&amp;" Customer Report"</t>
  </si>
  <si>
    <t>="Report Date:  "&amp;TEXT($C$4,"DD-MMM-YY")</t>
  </si>
  <si>
    <t>="Top "&amp;$C$3&amp;" Total Sales:"</t>
  </si>
  <si>
    <t>Month-to-Date</t>
  </si>
  <si>
    <t>Quarter-to-Date</t>
  </si>
  <si>
    <t>Year-to-Date</t>
  </si>
  <si>
    <t>LY Sales</t>
  </si>
  <si>
    <t>Variance</t>
  </si>
  <si>
    <t>Yes</t>
  </si>
  <si>
    <t>Name for chart</t>
  </si>
  <si>
    <t>=MONTH(Q4)</t>
  </si>
  <si>
    <t>=IF(Q7&gt;8,9,IF(Q7&gt;5,6,IF(Q7&gt;2,3,1)))</t>
  </si>
  <si>
    <t>fit</t>
  </si>
  <si>
    <t>=NL("Lookup","18 Customer",{"1 No.","2 Name"})</t>
  </si>
  <si>
    <t>=NL("Lookup","18 Customer","21 Customer Posting Group")</t>
  </si>
  <si>
    <t>=NL("Lookup","13 Salesperson/Purchaser",{"1 Code","2 Name"})</t>
  </si>
  <si>
    <t>=NL("Lookup",{"Yes","No"},"Show LY Sales?")</t>
  </si>
  <si>
    <t>=MONTH(R4)</t>
  </si>
  <si>
    <t>=IF(R7&gt;8,9,IF(R7&gt;5,6,IF(R7&gt;2,3,1)))</t>
  </si>
  <si>
    <t>=NF($E26,"1 No.")</t>
  </si>
  <si>
    <t>=NF($E26,"2 Name")</t>
  </si>
  <si>
    <t>=LEFT(G26,11)</t>
  </si>
  <si>
    <t>=NF($E26,"29 Salesperson Code")</t>
  </si>
  <si>
    <t>=NL(,"13 Salesperson/Purchaser","2 Name","1 Code","@@"&amp;$I26)</t>
  </si>
  <si>
    <t>=IF(ISERROR(U26/$U$33),0,U26/$U$33)</t>
  </si>
  <si>
    <t>=NF($E26,"62 Sales (LCY)","55 Date Filter",M$6)</t>
  </si>
  <si>
    <t>=NF($E26,"62 Sales (LCY)","55 Date Filter",N$6)</t>
  </si>
  <si>
    <t>=IF(ISERROR((M26-N26)/N26),0,(M26-N26)/N26)</t>
  </si>
  <si>
    <t>=NF($E26,"62 Sales (LCY)","55 Date Filter",Q$6)</t>
  </si>
  <si>
    <t>=NF($E26,"62 Sales (LCY)","55 Date Filter",R$6)</t>
  </si>
  <si>
    <t>=IF(ISERROR((Q26-R26)/R26),0,(Q26-R26)/R26)</t>
  </si>
  <si>
    <t>=NF($E26,"62 Sales (LCY)","55 Date Filter",U$6)</t>
  </si>
  <si>
    <t>=NF($E26,"62 Sales (LCY)","55 Date Filter",V$6)</t>
  </si>
  <si>
    <t>=IF(ISERROR((U26-V26)/V26),0,(U26-V26)/V26)</t>
  </si>
  <si>
    <t>=LEFT(G27,11)</t>
  </si>
  <si>
    <t>=IF(ISERROR(U29/$U$33),0,U29/$U$33)</t>
  </si>
  <si>
    <t>=SUBTOTAL(9,M26:M28)</t>
  </si>
  <si>
    <t>=SUBTOTAL(9,Q26:Q28)</t>
  </si>
  <si>
    <t>=SUBTOTAL(9,U26:U28)</t>
  </si>
  <si>
    <t>=IF(ISERROR(U31/$U$33),0,U31/$U$33)</t>
  </si>
  <si>
    <t>=NL("Sum","18 Customer","62 Sales (LCY)","55 Date Filter",M$6,"1 No.",$G$19,"21 Customer Posting Group",$G$20,"29 Salesperson Code",$G$21)-M29</t>
  </si>
  <si>
    <t>=NL("Sum","18 Customer","62 Sales (LCY)","55 Date Filter",Q$6,"1 No.",$G$19,"21 Customer Posting Group",$G$20,"29 Salesperson Code",$G$21)-Q29</t>
  </si>
  <si>
    <t>=NL("Sum","18 Customer","62 Sales (LCY)","55 Date Filter",U$6,"1 No.",$G$19,"21 Customer Posting Group",$G$20,"29 Salesperson Code",$G$21)-U29</t>
  </si>
  <si>
    <t>=IF(ISERROR(U33/$U$33),0,U33/$U$33)</t>
  </si>
  <si>
    <t>=SUM(M29:M32)</t>
  </si>
  <si>
    <t>=SUM(Q29:Q32)</t>
  </si>
  <si>
    <t>=SUM(U29:U32)</t>
  </si>
  <si>
    <t>=NF($E27,"1 No.")</t>
  </si>
  <si>
    <t>=NF($E27,"2 Name")</t>
  </si>
  <si>
    <t>=NF($E27,"29 Salesperson Code")</t>
  </si>
  <si>
    <t>=NL(,"13 Salesperson/Purchaser","2 Name","1 Code","@@"&amp;$I27)</t>
  </si>
  <si>
    <t>=NF($E27,"62 Sales (LCY)","55 Date Filter",M$6)</t>
  </si>
  <si>
    <t>=NF($E27,"62 Sales (LCY)","55 Date Filter",N$6)</t>
  </si>
  <si>
    <t>=IF(ISERROR((M27-N27)/N27),0,(M27-N27)/N27)</t>
  </si>
  <si>
    <t>=NF($E27,"62 Sales (LCY)","55 Date Filter",Q$6)</t>
  </si>
  <si>
    <t>=NF($E27,"62 Sales (LCY)","55 Date Filter",R$6)</t>
  </si>
  <si>
    <t>=IF(ISERROR((Q27-R27)/R27),0,(Q27-R27)/R27)</t>
  </si>
  <si>
    <t>=NF($E27,"62 Sales (LCY)","55 Date Filter",U$6)</t>
  </si>
  <si>
    <t>=NF($E27,"62 Sales (LCY)","55 Date Filter",V$6)</t>
  </si>
  <si>
    <t>=IF(ISERROR((U27-V27)/V27),0,(U27-V27)/V27)</t>
  </si>
  <si>
    <t>=NF($E28,"1 No.")</t>
  </si>
  <si>
    <t>=NF($E28,"2 Name")</t>
  </si>
  <si>
    <t>=LEFT(G28,11)</t>
  </si>
  <si>
    <t>=NF($E28,"29 Salesperson Code")</t>
  </si>
  <si>
    <t>=NL(,"13 Salesperson/Purchaser","2 Name","1 Code","@@"&amp;$I28)</t>
  </si>
  <si>
    <t>=NF($E28,"62 Sales (LCY)","55 Date Filter",M$6)</t>
  </si>
  <si>
    <t>=NF($E28,"62 Sales (LCY)","55 Date Filter",N$6)</t>
  </si>
  <si>
    <t>=IF(ISERROR((M28-N28)/N28),0,(M28-N28)/N28)</t>
  </si>
  <si>
    <t>=NF($E28,"62 Sales (LCY)","55 Date Filter",Q$6)</t>
  </si>
  <si>
    <t>=NF($E28,"62 Sales (LCY)","55 Date Filter",R$6)</t>
  </si>
  <si>
    <t>=IF(ISERROR((Q28-R28)/R28),0,(Q28-R28)/R28)</t>
  </si>
  <si>
    <t>=NF($E28,"62 Sales (LCY)","55 Date Filter",U$6)</t>
  </si>
  <si>
    <t>=NF($E28,"62 Sales (LCY)","55 Date Filter",V$6)</t>
  </si>
  <si>
    <t>=IF(ISERROR((U28-V28)/V28),0,(U28-V28)/V28)</t>
  </si>
  <si>
    <t>=NF($E29,"1 No.")</t>
  </si>
  <si>
    <t>=NF($E29,"2 Name")</t>
  </si>
  <si>
    <t>=LEFT(G29,11)</t>
  </si>
  <si>
    <t>=NF($E29,"29 Salesperson Code")</t>
  </si>
  <si>
    <t>=NL(,"13 Salesperson/Purchaser","2 Name","1 Code","@@"&amp;$I29)</t>
  </si>
  <si>
    <t>=NF($E29,"62 Sales (LCY)","55 Date Filter",M$6)</t>
  </si>
  <si>
    <t>=NF($E29,"62 Sales (LCY)","55 Date Filter",N$6)</t>
  </si>
  <si>
    <t>=IF(ISERROR((M29-N29)/N29),0,(M29-N29)/N29)</t>
  </si>
  <si>
    <t>=NF($E29,"62 Sales (LCY)","55 Date Filter",Q$6)</t>
  </si>
  <si>
    <t>=NF($E29,"62 Sales (LCY)","55 Date Filter",R$6)</t>
  </si>
  <si>
    <t>=IF(ISERROR((Q29-R29)/R29),0,(Q29-R29)/R29)</t>
  </si>
  <si>
    <t>=NF($E29,"62 Sales (LCY)","55 Date Filter",U$6)</t>
  </si>
  <si>
    <t>=NF($E29,"62 Sales (LCY)","55 Date Filter",V$6)</t>
  </si>
  <si>
    <t>=IF(ISERROR((U29-V29)/V29),0,(U29-V29)/V29)</t>
  </si>
  <si>
    <t>=NF($E30,"1 No.")</t>
  </si>
  <si>
    <t>=NF($E30,"2 Name")</t>
  </si>
  <si>
    <t>=LEFT(G30,11)</t>
  </si>
  <si>
    <t>=NF($E30,"29 Salesperson Code")</t>
  </si>
  <si>
    <t>=NL(,"13 Salesperson/Purchaser","2 Name","1 Code","@@"&amp;$I30)</t>
  </si>
  <si>
    <t>=NF($E30,"62 Sales (LCY)","55 Date Filter",M$6)</t>
  </si>
  <si>
    <t>=NF($E30,"62 Sales (LCY)","55 Date Filter",N$6)</t>
  </si>
  <si>
    <t>=IF(ISERROR((M30-N30)/N30),0,(M30-N30)/N30)</t>
  </si>
  <si>
    <t>=NF($E30,"62 Sales (LCY)","55 Date Filter",Q$6)</t>
  </si>
  <si>
    <t>=NF($E30,"62 Sales (LCY)","55 Date Filter",R$6)</t>
  </si>
  <si>
    <t>=IF(ISERROR((Q30-R30)/R30),0,(Q30-R30)/R30)</t>
  </si>
  <si>
    <t>=NF($E30,"62 Sales (LCY)","55 Date Filter",U$6)</t>
  </si>
  <si>
    <t>=NF($E30,"62 Sales (LCY)","55 Date Filter",V$6)</t>
  </si>
  <si>
    <t>=IF(ISERROR((U30-V30)/V30),0,(U30-V30)/V30)</t>
  </si>
  <si>
    <t>=NF($E31,"1 No.")</t>
  </si>
  <si>
    <t>=NF($E31,"2 Name")</t>
  </si>
  <si>
    <t>=LEFT(G31,11)</t>
  </si>
  <si>
    <t>=NF($E31,"29 Salesperson Code")</t>
  </si>
  <si>
    <t>=NL(,"13 Salesperson/Purchaser","2 Name","1 Code","@@"&amp;$I31)</t>
  </si>
  <si>
    <t>=NF($E31,"62 Sales (LCY)","55 Date Filter",M$6)</t>
  </si>
  <si>
    <t>=NF($E31,"62 Sales (LCY)","55 Date Filter",N$6)</t>
  </si>
  <si>
    <t>=IF(ISERROR((M31-N31)/N31),0,(M31-N31)/N31)</t>
  </si>
  <si>
    <t>=NF($E31,"62 Sales (LCY)","55 Date Filter",Q$6)</t>
  </si>
  <si>
    <t>=NF($E31,"62 Sales (LCY)","55 Date Filter",R$6)</t>
  </si>
  <si>
    <t>=IF(ISERROR((Q31-R31)/R31),0,(Q31-R31)/R31)</t>
  </si>
  <si>
    <t>=NF($E31,"62 Sales (LCY)","55 Date Filter",U$6)</t>
  </si>
  <si>
    <t>=NF($E31,"62 Sales (LCY)","55 Date Filter",V$6)</t>
  </si>
  <si>
    <t>=IF(ISERROR((U31-V31)/V31),0,(U31-V31)/V31)</t>
  </si>
  <si>
    <t>=NF($E32,"1 No.")</t>
  </si>
  <si>
    <t>=NF($E32,"2 Name")</t>
  </si>
  <si>
    <t>=LEFT(G32,11)</t>
  </si>
  <si>
    <t>=NF($E32,"29 Salesperson Code")</t>
  </si>
  <si>
    <t>=NL(,"13 Salesperson/Purchaser","2 Name","1 Code","@@"&amp;$I32)</t>
  </si>
  <si>
    <t>=NF($E32,"62 Sales (LCY)","55 Date Filter",M$6)</t>
  </si>
  <si>
    <t>=NF($E32,"62 Sales (LCY)","55 Date Filter",N$6)</t>
  </si>
  <si>
    <t>=IF(ISERROR((M32-N32)/N32),0,(M32-N32)/N32)</t>
  </si>
  <si>
    <t>=NF($E32,"62 Sales (LCY)","55 Date Filter",Q$6)</t>
  </si>
  <si>
    <t>=NF($E32,"62 Sales (LCY)","55 Date Filter",R$6)</t>
  </si>
  <si>
    <t>=IF(ISERROR((Q32-R32)/R32),0,(Q32-R32)/R32)</t>
  </si>
  <si>
    <t>=NF($E32,"62 Sales (LCY)","55 Date Filter",U$6)</t>
  </si>
  <si>
    <t>=NF($E32,"62 Sales (LCY)","55 Date Filter",V$6)</t>
  </si>
  <si>
    <t>=IF(ISERROR((U32-V32)/V32),0,(U32-V32)/V32)</t>
  </si>
  <si>
    <t>=NF($E33,"1 No.")</t>
  </si>
  <si>
    <t>=NF($E33,"2 Name")</t>
  </si>
  <si>
    <t>=LEFT(G33,11)</t>
  </si>
  <si>
    <t>=NF($E33,"29 Salesperson Code")</t>
  </si>
  <si>
    <t>=NL(,"13 Salesperson/Purchaser","2 Name","1 Code","@@"&amp;$I33)</t>
  </si>
  <si>
    <t>=NF($E33,"62 Sales (LCY)","55 Date Filter",M$6)</t>
  </si>
  <si>
    <t>=NF($E33,"62 Sales (LCY)","55 Date Filter",N$6)</t>
  </si>
  <si>
    <t>=IF(ISERROR((M33-N33)/N33),0,(M33-N33)/N33)</t>
  </si>
  <si>
    <t>=NF($E33,"62 Sales (LCY)","55 Date Filter",Q$6)</t>
  </si>
  <si>
    <t>=NF($E33,"62 Sales (LCY)","55 Date Filter",R$6)</t>
  </si>
  <si>
    <t>=IF(ISERROR((Q33-R33)/R33),0,(Q33-R33)/R33)</t>
  </si>
  <si>
    <t>=NF($E33,"62 Sales (LCY)","55 Date Filter",U$6)</t>
  </si>
  <si>
    <t>=NF($E33,"62 Sales (LCY)","55 Date Filter",V$6)</t>
  </si>
  <si>
    <t>=IF(ISERROR((U33-V33)/V33),0,(U33-V33)/V33)</t>
  </si>
  <si>
    <t>=NF($E34,"1 No.")</t>
  </si>
  <si>
    <t>=NF($E34,"2 Name")</t>
  </si>
  <si>
    <t>=LEFT(G34,11)</t>
  </si>
  <si>
    <t>=NF($E34,"29 Salesperson Code")</t>
  </si>
  <si>
    <t>=NL(,"13 Salesperson/Purchaser","2 Name","1 Code","@@"&amp;$I34)</t>
  </si>
  <si>
    <t>=NF($E34,"62 Sales (LCY)","55 Date Filter",M$6)</t>
  </si>
  <si>
    <t>=NF($E34,"62 Sales (LCY)","55 Date Filter",N$6)</t>
  </si>
  <si>
    <t>=IF(ISERROR((M34-N34)/N34),0,(M34-N34)/N34)</t>
  </si>
  <si>
    <t>=NF($E34,"62 Sales (LCY)","55 Date Filter",Q$6)</t>
  </si>
  <si>
    <t>=NF($E34,"62 Sales (LCY)","55 Date Filter",R$6)</t>
  </si>
  <si>
    <t>=IF(ISERROR((Q34-R34)/R34),0,(Q34-R34)/R34)</t>
  </si>
  <si>
    <t>=NF($E34,"62 Sales (LCY)","55 Date Filter",U$6)</t>
  </si>
  <si>
    <t>=NF($E34,"62 Sales (LCY)","55 Date Filter",V$6)</t>
  </si>
  <si>
    <t>=IF(ISERROR((U34-V34)/V34),0,(U34-V34)/V34)</t>
  </si>
  <si>
    <t>=NF($E35,"1 No.")</t>
  </si>
  <si>
    <t>=NF($E35,"2 Name")</t>
  </si>
  <si>
    <t>=LEFT(G35,11)</t>
  </si>
  <si>
    <t>=NF($E35,"29 Salesperson Code")</t>
  </si>
  <si>
    <t>=NL(,"13 Salesperson/Purchaser","2 Name","1 Code","@@"&amp;$I35)</t>
  </si>
  <si>
    <t>=NF($E35,"62 Sales (LCY)","55 Date Filter",M$6)</t>
  </si>
  <si>
    <t>=NF($E35,"62 Sales (LCY)","55 Date Filter",N$6)</t>
  </si>
  <si>
    <t>=IF(ISERROR((M35-N35)/N35),0,(M35-N35)/N35)</t>
  </si>
  <si>
    <t>=NF($E35,"62 Sales (LCY)","55 Date Filter",Q$6)</t>
  </si>
  <si>
    <t>=NF($E35,"62 Sales (LCY)","55 Date Filter",R$6)</t>
  </si>
  <si>
    <t>=IF(ISERROR((Q35-R35)/R35),0,(Q35-R35)/R35)</t>
  </si>
  <si>
    <t>=NF($E35,"62 Sales (LCY)","55 Date Filter",U$6)</t>
  </si>
  <si>
    <t>=NF($E35,"62 Sales (LCY)","55 Date Filter",V$6)</t>
  </si>
  <si>
    <t>=IF(ISERROR((U35-V35)/V35),0,(U35-V35)/V35)</t>
  </si>
  <si>
    <t>=LEFT(G36,11)</t>
  </si>
  <si>
    <t>=NP("EVAL","=TopCustomers")</t>
  </si>
  <si>
    <t>=NP("EVAL","=ReportDate")</t>
  </si>
  <si>
    <t>=NP("EVAL","=ShowLYSales")</t>
  </si>
  <si>
    <t>=NP("DateFilter",M$4,M$5)</t>
  </si>
  <si>
    <t>=NP("DateFilter",N$4,N$5)</t>
  </si>
  <si>
    <t>=NP("DateFilter",DATE(YEAR(Q$4),$Q$8,1),Q$5)</t>
  </si>
  <si>
    <t>=NP("DateFilter",DATE(YEAR(R$4),$R$8,1),R$5)</t>
  </si>
  <si>
    <t>=NP("DateFilter",U$4,U$5)</t>
  </si>
  <si>
    <t>=NP("DateFilter",V$4,V$5)</t>
  </si>
  <si>
    <t>=NP("EVAL","=SalesAmt")</t>
  </si>
  <si>
    <t>=NP("EVAL","=CustNo")</t>
  </si>
  <si>
    <t>=NP("EVAL","=CustPostGrp")</t>
  </si>
  <si>
    <t>=NP("EVAL","=SalespersonCode")</t>
  </si>
  <si>
    <t>Click here for downloads</t>
  </si>
  <si>
    <t>Questions About This Report</t>
  </si>
  <si>
    <t>Click here to contact sample reports</t>
  </si>
  <si>
    <t>Disclaimer</t>
  </si>
  <si>
    <t>Tooltip</t>
  </si>
  <si>
    <t>Enter a date using the date format used in your NAV instance</t>
  </si>
  <si>
    <t>="*"</t>
  </si>
  <si>
    <t>=NL("Rows","18 Customer",,"-62 Sales (LCY)",$G$18,"1 No.",$G$19,"21 Customer Posting Group",$G$20,"29 Salesperson Code",$G$21,"Limit=",$C$3,"55 Date Filter",$U$6)</t>
  </si>
  <si>
    <t>Getting Help</t>
  </si>
  <si>
    <t>Auto+Hide+Values</t>
  </si>
  <si>
    <t>Modifying this report</t>
  </si>
  <si>
    <t>This report can be modified by entering into design mode from the Jet tab.</t>
  </si>
  <si>
    <t xml:space="preserve">Reports are updated to the latest released version possible. If you have an older version of Jet some report features may not work properly. Please upgrade to the latest version of the Jet Excel Add-in. </t>
  </si>
  <si>
    <t>If you have questions about this or any other sample report, please email samplereports@jetglobal.com</t>
  </si>
  <si>
    <r>
      <t xml:space="preserve">The Jet Help Center is the launch pad for all support destinations. Search our </t>
    </r>
    <r>
      <rPr>
        <b/>
        <sz val="10"/>
        <color theme="1"/>
        <rFont val="Segoe UI"/>
        <family val="2"/>
      </rPr>
      <t>knowledgebase</t>
    </r>
    <r>
      <rPr>
        <sz val="10"/>
        <color theme="1"/>
        <rFont val="Segoe UI"/>
        <family val="2"/>
      </rPr>
      <t xml:space="preserve"> for product documentation and installation, troubleshooting, and how-to articles; post questions and join discussions with the Jet Reports </t>
    </r>
    <r>
      <rPr>
        <b/>
        <sz val="10"/>
        <color theme="1"/>
        <rFont val="Segoe UI"/>
        <family val="2"/>
      </rPr>
      <t>community;</t>
    </r>
    <r>
      <rPr>
        <sz val="10"/>
        <color theme="1"/>
        <rFont val="Segoe UI"/>
        <family val="2"/>
      </rPr>
      <t xml:space="preserve"> or submit a request to our awesome </t>
    </r>
    <r>
      <rPr>
        <b/>
        <sz val="10"/>
        <color theme="1"/>
        <rFont val="Segoe UI"/>
        <family val="2"/>
      </rPr>
      <t>support</t>
    </r>
    <r>
      <rPr>
        <sz val="10"/>
        <color theme="1"/>
        <rFont val="Segoe UI"/>
        <family val="2"/>
      </rPr>
      <t xml:space="preserve"> team who will get back to you swiftly.</t>
    </r>
  </si>
  <si>
    <t>Click here for the Jet Help Center</t>
  </si>
  <si>
    <t>For additional reports or customizations for your reports please contact Jet services at services@jetglobal.com.</t>
  </si>
  <si>
    <t>Click here to email Jet Global Services</t>
  </si>
  <si>
    <t>For training, see our website for more information.</t>
  </si>
  <si>
    <t>Click here to go to Jet Global contact page</t>
  </si>
  <si>
    <t>To contact a sales representative, send an email to sales.us@jetglobal.com.</t>
  </si>
  <si>
    <t>Click here to email Jet Global sales</t>
  </si>
  <si>
    <t>All reports are built as examples only. Reports are working reports that will return data from your database if you have configured Jet Reports properly in Excel. Reports may work differently on your database. Reports were tested on the Microsoft Dynamics NAV2015 JetCorp Demo Database. Reports will display different results depending on your database.</t>
  </si>
  <si>
    <t xml:space="preserve">2018 Jet Global Data Technologies, Inc. </t>
  </si>
  <si>
    <t>This report provides several To Date values for the top N items where N is a number specified at run time. Quarter and Year date calculations are based on calendar year.
Dates used in filtering must be formatted to the same format used in NAV.</t>
  </si>
  <si>
    <t>="10"</t>
  </si>
  <si>
    <t>="5/12/2019"</t>
  </si>
  <si>
    <t>Auto+Hide+HideSheet+Values+Formulas=Sheet2,Sheet3+FormulasOnly</t>
  </si>
  <si>
    <t>Auto+Hide+Values+Formulas=Sheet4,Sheet5+FormulasOnly</t>
  </si>
  <si>
    <t>Auto+Hide+HideSheet+Values+Formulas=Sheet6,Sheet2,Sheet3</t>
  </si>
  <si>
    <t>Auto+Hide+HideSheet+Values+Formulas=Sheet6,Sheet2,Sheet3+FormulasOnly</t>
  </si>
  <si>
    <t>Auto+Hide+Values+Formulas=Sheet7,Sheet4,Sheet5</t>
  </si>
  <si>
    <t>=IF(ISERROR(U26/$U$42),0,U26/$U$42)</t>
  </si>
  <si>
    <t>="""NAV Direct"",""CRONUS JetCorp USA"",""18"",""1"",""C100138"""</t>
  </si>
  <si>
    <t>=IF(ISERROR(U27/$U$42),0,U27/$U$42)</t>
  </si>
  <si>
    <t>="""NAV Direct"",""CRONUS JetCorp USA"",""18"",""1"",""C100086"""</t>
  </si>
  <si>
    <t>=IF(ISERROR(U28/$U$42),0,U28/$U$42)</t>
  </si>
  <si>
    <t>="""NAV Direct"",""CRONUS JetCorp USA"",""18"",""1"",""C100145"""</t>
  </si>
  <si>
    <t>=IF(ISERROR(U29/$U$42),0,U29/$U$42)</t>
  </si>
  <si>
    <t>="""NAV Direct"",""CRONUS JetCorp USA"",""18"",""1"",""C100083"""</t>
  </si>
  <si>
    <t>=IF(ISERROR(U30/$U$42),0,U30/$U$42)</t>
  </si>
  <si>
    <t>="""NAV Direct"",""CRONUS JetCorp USA"",""18"",""1"",""C100072"""</t>
  </si>
  <si>
    <t>=IF(ISERROR(U31/$U$42),0,U31/$U$42)</t>
  </si>
  <si>
    <t>="""NAV Direct"",""CRONUS JetCorp USA"",""18"",""1"",""C100082"""</t>
  </si>
  <si>
    <t>=IF(ISERROR(U32/$U$42),0,U32/$U$42)</t>
  </si>
  <si>
    <t>="""NAV Direct"",""CRONUS JetCorp USA"",""18"",""1"",""C100097"""</t>
  </si>
  <si>
    <t>=IF(ISERROR(U33/$U$42),0,U33/$U$42)</t>
  </si>
  <si>
    <t>="""NAV Direct"",""CRONUS JetCorp USA"",""18"",""1"",""C100075"""</t>
  </si>
  <si>
    <t>=IF(ISERROR(U34/$U$42),0,U34/$U$42)</t>
  </si>
  <si>
    <t>="""NAV Direct"",""CRONUS JetCorp USA"",""18"",""1"",""C100008"""</t>
  </si>
  <si>
    <t>=IF(ISERROR(U35/$U$42),0,U35/$U$42)</t>
  </si>
  <si>
    <t>=IF(ISERROR(U38/$U$42),0,U38/$U$42)</t>
  </si>
  <si>
    <t>=SUBTOTAL(9,M26:M37)</t>
  </si>
  <si>
    <t>=SUBTOTAL(9,Q26:Q37)</t>
  </si>
  <si>
    <t>=SUBTOTAL(9,U26:U37)</t>
  </si>
  <si>
    <t>=IF(ISERROR(U40/$U$42),0,U40/$U$42)</t>
  </si>
  <si>
    <t>=NL("Sum","18 Customer","62 Sales (LCY)","55 Date Filter",M$6,"1 No.",$G$19,"21 Customer Posting Group",$G$20,"29 Salesperson Code",$G$21)-M38</t>
  </si>
  <si>
    <t>=NL("Sum","18 Customer","62 Sales (LCY)","55 Date Filter",Q$6,"1 No.",$G$19,"21 Customer Posting Group",$G$20,"29 Salesperson Code",$G$21)-Q38</t>
  </si>
  <si>
    <t>=NL("Sum","18 Customer","62 Sales (LCY)","55 Date Filter",U$6,"1 No.",$G$19,"21 Customer Posting Group",$G$20,"29 Salesperson Code",$G$21)-U38</t>
  </si>
  <si>
    <t>=IF(ISERROR(U42/$U$42),0,U42/$U$42)</t>
  </si>
  <si>
    <t>=SUM(M38:M41)</t>
  </si>
  <si>
    <t>=SUM(Q38:Q41)</t>
  </si>
  <si>
    <t>=SUM(U38:U41)</t>
  </si>
  <si>
    <t>Auto+Hide+Values+Formulas=Sheet7,Sheet4,Sheet5+FormulasOnly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</si>
</sst>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mm/dd/yy;@"/>
    <numFmt numFmtId="165" formatCode="[$-409]d\-mmm\-yy;@"/>
    <numFmt numFmtId="166" formatCode="0%;[Red]\(0%\)"/>
    <numFmt numFmtId="167" formatCode="_(* #,##0_);_(* \(#,##0\);_(* &quot;-&quot;??_);_(@_)"/>
  </numFmts>
  <fonts count="23" x14ac:knownFonts="1">
    <font>
      <sz val="10"/>
      <name val="Arial"/>
    </font>
    <font>
      <sz val="11"/>
      <color theme="1"/>
      <name val="Corbel"/>
      <family val="2"/>
      <scheme val="minor"/>
    </font>
    <font>
      <sz val="10"/>
      <name val="Arial"/>
      <family val="2"/>
    </font>
    <font>
      <sz val="8"/>
      <name val="Arial"/>
      <family val="2"/>
    </font>
    <font>
      <u/>
      <sz val="10"/>
      <color indexed="12"/>
      <name val="Arial"/>
      <family val="2"/>
    </font>
    <font>
      <sz val="10"/>
      <color theme="0" tint="-0.249977111117893"/>
      <name val="Corbel"/>
      <family val="2"/>
      <scheme val="minor"/>
    </font>
    <font>
      <sz val="10"/>
      <color indexed="22"/>
      <name val="Corbel"/>
      <family val="2"/>
      <scheme val="minor"/>
    </font>
    <font>
      <b/>
      <sz val="12"/>
      <color rgb="FF0074AB"/>
      <name val="Corbel"/>
      <family val="2"/>
      <scheme val="minor"/>
    </font>
    <font>
      <b/>
      <sz val="12"/>
      <name val="Corbel"/>
      <family val="2"/>
      <scheme val="minor"/>
    </font>
    <font>
      <sz val="10"/>
      <name val="Corbel"/>
      <family val="2"/>
      <scheme val="minor"/>
    </font>
    <font>
      <b/>
      <sz val="10"/>
      <color rgb="FF0074AB"/>
      <name val="Corbel"/>
      <family val="2"/>
      <scheme val="minor"/>
    </font>
    <font>
      <b/>
      <sz val="10"/>
      <name val="Corbel"/>
      <family val="2"/>
      <scheme val="minor"/>
    </font>
    <font>
      <b/>
      <sz val="9"/>
      <name val="Corbel"/>
      <family val="2"/>
      <scheme val="minor"/>
    </font>
    <font>
      <b/>
      <sz val="10"/>
      <color theme="0"/>
      <name val="Corbel"/>
      <family val="2"/>
      <scheme val="minor"/>
    </font>
    <font>
      <b/>
      <sz val="10"/>
      <color theme="0" tint="-0.249977111117893"/>
      <name val="Corbel"/>
      <family val="2"/>
      <scheme val="minor"/>
    </font>
    <font>
      <b/>
      <sz val="10"/>
      <color indexed="22"/>
      <name val="Corbel"/>
      <family val="2"/>
      <scheme val="minor"/>
    </font>
    <font>
      <b/>
      <sz val="10"/>
      <color indexed="9"/>
      <name val="Corbel"/>
      <family val="2"/>
      <scheme val="minor"/>
    </font>
    <font>
      <sz val="10"/>
      <color indexed="9"/>
      <name val="Corbel"/>
      <family val="2"/>
      <scheme val="minor"/>
    </font>
    <font>
      <u/>
      <sz val="10"/>
      <color indexed="12"/>
      <name val="Segoe UI"/>
      <family val="2"/>
    </font>
    <font>
      <sz val="11"/>
      <name val="Corbel"/>
      <family val="2"/>
      <scheme val="minor"/>
    </font>
    <font>
      <sz val="10"/>
      <color theme="1"/>
      <name val="Segoe UI"/>
      <family val="2"/>
    </font>
    <font>
      <b/>
      <sz val="20"/>
      <color rgb="FFDA4848"/>
      <name val="Segoe UI"/>
      <family val="2"/>
    </font>
    <font>
      <b/>
      <sz val="10"/>
      <color theme="1"/>
      <name val="Segoe UI"/>
      <family val="2"/>
    </font>
  </fonts>
  <fills count="7">
    <fill>
      <patternFill patternType="none"/>
    </fill>
    <fill>
      <patternFill patternType="gray125"/>
    </fill>
    <fill>
      <patternFill patternType="solid">
        <fgColor indexed="9"/>
        <bgColor indexed="64"/>
      </patternFill>
    </fill>
    <fill>
      <patternFill patternType="solid">
        <fgColor theme="3" tint="0.59999389629810485"/>
        <bgColor indexed="64"/>
      </patternFill>
    </fill>
    <fill>
      <patternFill patternType="solid">
        <fgColor theme="0"/>
        <bgColor indexed="64"/>
      </patternFill>
    </fill>
    <fill>
      <patternFill patternType="solid">
        <fgColor rgb="FF0074AB"/>
        <bgColor indexed="64"/>
      </patternFill>
    </fill>
    <fill>
      <patternFill patternType="solid">
        <fgColor theme="3" tint="0.79998168889431442"/>
        <bgColor indexed="64"/>
      </patternFill>
    </fill>
  </fills>
  <borders count="6">
    <border>
      <left/>
      <right/>
      <top/>
      <bottom/>
      <diagonal/>
    </border>
    <border>
      <left/>
      <right/>
      <top style="thin">
        <color indexed="64"/>
      </top>
      <bottom style="thin">
        <color indexed="64"/>
      </bottom>
      <diagonal/>
    </border>
    <border>
      <left/>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s>
  <cellStyleXfs count="8">
    <xf numFmtId="0" fontId="0" fillId="0" borderId="0"/>
    <xf numFmtId="43" fontId="2" fillId="0" borderId="0" applyFont="0" applyFill="0" applyBorder="0" applyAlignment="0" applyProtection="0"/>
    <xf numFmtId="44" fontId="2" fillId="0" borderId="0" applyFont="0" applyFill="0" applyBorder="0" applyAlignment="0" applyProtection="0"/>
    <xf numFmtId="0" fontId="4" fillId="0" borderId="0" applyNumberFormat="0" applyFill="0" applyBorder="0" applyAlignment="0" applyProtection="0">
      <alignment vertical="top"/>
      <protection locked="0"/>
    </xf>
    <xf numFmtId="9" fontId="2" fillId="0" borderId="0" applyFont="0" applyFill="0" applyBorder="0" applyAlignment="0" applyProtection="0"/>
    <xf numFmtId="0" fontId="2" fillId="0" borderId="0"/>
    <xf numFmtId="0" fontId="4" fillId="0" borderId="0" applyNumberFormat="0" applyFill="0" applyBorder="0" applyAlignment="0" applyProtection="0">
      <alignment vertical="top"/>
      <protection locked="0"/>
    </xf>
    <xf numFmtId="0" fontId="1" fillId="0" borderId="0"/>
  </cellStyleXfs>
  <cellXfs count="86">
    <xf numFmtId="0" fontId="0" fillId="0" borderId="0" xfId="0"/>
    <xf numFmtId="0" fontId="0" fillId="0" borderId="0" xfId="0" quotePrefix="1"/>
    <xf numFmtId="0" fontId="5" fillId="2" borderId="0" xfId="0" applyFont="1" applyFill="1"/>
    <xf numFmtId="43" fontId="5" fillId="2" borderId="0" xfId="1" applyFont="1" applyFill="1"/>
    <xf numFmtId="9" fontId="5" fillId="2" borderId="0" xfId="4" applyFont="1" applyFill="1" applyAlignment="1">
      <alignment horizontal="center"/>
    </xf>
    <xf numFmtId="0" fontId="5" fillId="2" borderId="0" xfId="0" applyFont="1" applyFill="1" applyAlignment="1">
      <alignment horizontal="center"/>
    </xf>
    <xf numFmtId="164" fontId="5" fillId="2" borderId="0" xfId="0" applyNumberFormat="1" applyFont="1" applyFill="1" applyAlignment="1">
      <alignment horizontal="center"/>
    </xf>
    <xf numFmtId="165" fontId="5" fillId="2" borderId="0" xfId="0" applyNumberFormat="1" applyFont="1" applyFill="1"/>
    <xf numFmtId="0" fontId="6" fillId="2" borderId="0" xfId="0" applyFont="1" applyFill="1"/>
    <xf numFmtId="0" fontId="7" fillId="2" borderId="0" xfId="0" applyFont="1" applyFill="1" applyAlignment="1">
      <alignment horizontal="left" wrapText="1"/>
    </xf>
    <xf numFmtId="0" fontId="7" fillId="2" borderId="0" xfId="0" applyFont="1" applyFill="1" applyAlignment="1"/>
    <xf numFmtId="0" fontId="8" fillId="2" borderId="0" xfId="0" applyFont="1" applyFill="1" applyAlignment="1"/>
    <xf numFmtId="0" fontId="9" fillId="2" borderId="0" xfId="0" applyFont="1" applyFill="1"/>
    <xf numFmtId="0" fontId="10" fillId="2" borderId="0" xfId="0" applyFont="1" applyFill="1" applyAlignment="1">
      <alignment horizontal="left"/>
    </xf>
    <xf numFmtId="0" fontId="10" fillId="2" borderId="0" xfId="0" applyFont="1" applyFill="1" applyAlignment="1"/>
    <xf numFmtId="0" fontId="11" fillId="2" borderId="0" xfId="0" applyFont="1" applyFill="1" applyAlignment="1"/>
    <xf numFmtId="0" fontId="11" fillId="2" borderId="0" xfId="0" applyFont="1" applyFill="1" applyAlignment="1">
      <alignment horizontal="center"/>
    </xf>
    <xf numFmtId="0" fontId="11" fillId="2" borderId="0" xfId="0" applyFont="1" applyFill="1" applyAlignment="1">
      <alignment horizontal="left"/>
    </xf>
    <xf numFmtId="0" fontId="12" fillId="2" borderId="0" xfId="0" applyFont="1" applyFill="1" applyAlignment="1">
      <alignment horizontal="left"/>
    </xf>
    <xf numFmtId="9" fontId="9" fillId="2" borderId="0" xfId="4" applyFont="1" applyFill="1" applyAlignment="1">
      <alignment horizontal="center"/>
    </xf>
    <xf numFmtId="43" fontId="9" fillId="2" borderId="0" xfId="1" applyFont="1" applyFill="1"/>
    <xf numFmtId="0" fontId="14" fillId="2" borderId="0" xfId="0" applyFont="1" applyFill="1" applyAlignment="1">
      <alignment wrapText="1"/>
    </xf>
    <xf numFmtId="0" fontId="15" fillId="2" borderId="0" xfId="0" applyFont="1" applyFill="1" applyAlignment="1">
      <alignment wrapText="1"/>
    </xf>
    <xf numFmtId="0" fontId="13" fillId="5" borderId="3" xfId="0" applyFont="1" applyFill="1" applyBorder="1" applyAlignment="1">
      <alignment wrapText="1"/>
    </xf>
    <xf numFmtId="0" fontId="13" fillId="5" borderId="4" xfId="0" applyFont="1" applyFill="1" applyBorder="1" applyAlignment="1">
      <alignment wrapText="1"/>
    </xf>
    <xf numFmtId="9" fontId="13" fillId="5" borderId="4" xfId="4" applyFont="1" applyFill="1" applyBorder="1" applyAlignment="1">
      <alignment wrapText="1"/>
    </xf>
    <xf numFmtId="0" fontId="13" fillId="5" borderId="4" xfId="0" applyFont="1" applyFill="1" applyBorder="1" applyAlignment="1">
      <alignment horizontal="center" wrapText="1"/>
    </xf>
    <xf numFmtId="0" fontId="11" fillId="2" borderId="0" xfId="0" applyFont="1" applyFill="1" applyAlignment="1">
      <alignment wrapText="1"/>
    </xf>
    <xf numFmtId="0" fontId="14" fillId="2" borderId="0" xfId="0" applyFont="1" applyFill="1"/>
    <xf numFmtId="0" fontId="15" fillId="2" borderId="0" xfId="0" applyFont="1" applyFill="1"/>
    <xf numFmtId="0" fontId="16" fillId="2" borderId="0" xfId="0" applyFont="1" applyFill="1" applyBorder="1"/>
    <xf numFmtId="0" fontId="11" fillId="2" borderId="0" xfId="0" applyFont="1" applyFill="1" applyBorder="1"/>
    <xf numFmtId="9" fontId="11" fillId="2" borderId="0" xfId="4" applyFont="1" applyFill="1" applyBorder="1" applyAlignment="1">
      <alignment horizontal="center"/>
    </xf>
    <xf numFmtId="0" fontId="11" fillId="2" borderId="0" xfId="0" applyFont="1" applyFill="1" applyBorder="1" applyAlignment="1">
      <alignment wrapText="1"/>
    </xf>
    <xf numFmtId="43" fontId="16" fillId="2" borderId="0" xfId="1" applyFont="1" applyFill="1" applyBorder="1"/>
    <xf numFmtId="43" fontId="11" fillId="2" borderId="0" xfId="1" applyFont="1" applyFill="1" applyBorder="1"/>
    <xf numFmtId="0" fontId="11" fillId="2" borderId="0" xfId="0" applyFont="1" applyFill="1"/>
    <xf numFmtId="1" fontId="9" fillId="2" borderId="0" xfId="0" applyNumberFormat="1" applyFont="1" applyFill="1" applyBorder="1"/>
    <xf numFmtId="0" fontId="9" fillId="2" borderId="0" xfId="0" applyFont="1" applyFill="1" applyBorder="1"/>
    <xf numFmtId="9" fontId="9" fillId="2" borderId="0" xfId="4" applyFont="1" applyFill="1" applyBorder="1" applyAlignment="1">
      <alignment horizontal="center"/>
    </xf>
    <xf numFmtId="167" fontId="9" fillId="2" borderId="0" xfId="1" applyNumberFormat="1" applyFont="1" applyFill="1" applyBorder="1"/>
    <xf numFmtId="166" fontId="9" fillId="2" borderId="0" xfId="4" applyNumberFormat="1" applyFont="1" applyFill="1" applyBorder="1"/>
    <xf numFmtId="0" fontId="17" fillId="2" borderId="0" xfId="0" applyFont="1" applyFill="1"/>
    <xf numFmtId="167" fontId="9" fillId="2" borderId="0" xfId="1" applyNumberFormat="1" applyFont="1" applyFill="1"/>
    <xf numFmtId="166" fontId="9" fillId="2" borderId="0" xfId="1" applyNumberFormat="1" applyFont="1" applyFill="1"/>
    <xf numFmtId="167" fontId="17" fillId="2" borderId="0" xfId="1" applyNumberFormat="1" applyFont="1" applyFill="1"/>
    <xf numFmtId="0" fontId="11" fillId="2" borderId="0" xfId="0" applyFont="1" applyFill="1" applyBorder="1" applyAlignment="1">
      <alignment horizontal="right"/>
    </xf>
    <xf numFmtId="9" fontId="11" fillId="6" borderId="1" xfId="4" applyFont="1" applyFill="1" applyBorder="1" applyAlignment="1">
      <alignment horizontal="center"/>
    </xf>
    <xf numFmtId="167" fontId="11" fillId="6" borderId="1" xfId="1" applyNumberFormat="1" applyFont="1" applyFill="1" applyBorder="1"/>
    <xf numFmtId="167" fontId="9" fillId="6" borderId="1" xfId="0" applyNumberFormat="1" applyFont="1" applyFill="1" applyBorder="1"/>
    <xf numFmtId="166" fontId="9" fillId="6" borderId="1" xfId="0" applyNumberFormat="1" applyFont="1" applyFill="1" applyBorder="1"/>
    <xf numFmtId="167" fontId="9" fillId="6" borderId="1" xfId="1" applyNumberFormat="1" applyFont="1" applyFill="1" applyBorder="1"/>
    <xf numFmtId="166" fontId="9" fillId="6" borderId="1" xfId="1" applyNumberFormat="1" applyFont="1" applyFill="1" applyBorder="1"/>
    <xf numFmtId="44" fontId="11" fillId="2" borderId="0" xfId="2" applyFont="1" applyFill="1" applyBorder="1" applyAlignment="1">
      <alignment horizontal="right"/>
    </xf>
    <xf numFmtId="167" fontId="11" fillId="2" borderId="0" xfId="0" applyNumberFormat="1" applyFont="1" applyFill="1" applyBorder="1"/>
    <xf numFmtId="166" fontId="11" fillId="2" borderId="0" xfId="0" applyNumberFormat="1" applyFont="1" applyFill="1" applyBorder="1"/>
    <xf numFmtId="167" fontId="11" fillId="2" borderId="0" xfId="1" applyNumberFormat="1" applyFont="1" applyFill="1" applyBorder="1"/>
    <xf numFmtId="166" fontId="11" fillId="2" borderId="0" xfId="1" applyNumberFormat="1" applyFont="1" applyFill="1" applyBorder="1"/>
    <xf numFmtId="0" fontId="11" fillId="2" borderId="0" xfId="0" applyFont="1" applyFill="1" applyAlignment="1">
      <alignment horizontal="right"/>
    </xf>
    <xf numFmtId="167" fontId="9" fillId="2" borderId="0" xfId="0" applyNumberFormat="1" applyFont="1" applyFill="1" applyBorder="1"/>
    <xf numFmtId="166" fontId="9" fillId="2" borderId="0" xfId="0" applyNumberFormat="1" applyFont="1" applyFill="1" applyBorder="1"/>
    <xf numFmtId="9" fontId="11" fillId="2" borderId="0" xfId="4" applyFont="1" applyFill="1" applyAlignment="1">
      <alignment horizontal="center"/>
    </xf>
    <xf numFmtId="167" fontId="9" fillId="2" borderId="0" xfId="0" applyNumberFormat="1" applyFont="1" applyFill="1"/>
    <xf numFmtId="166" fontId="9" fillId="2" borderId="0" xfId="0" applyNumberFormat="1" applyFont="1" applyFill="1"/>
    <xf numFmtId="167" fontId="11" fillId="2" borderId="0" xfId="1" applyNumberFormat="1" applyFont="1" applyFill="1"/>
    <xf numFmtId="9" fontId="11" fillId="3" borderId="2" xfId="4" applyFont="1" applyFill="1" applyBorder="1" applyAlignment="1">
      <alignment horizontal="center"/>
    </xf>
    <xf numFmtId="167" fontId="11" fillId="3" borderId="2" xfId="1" applyNumberFormat="1" applyFont="1" applyFill="1" applyBorder="1"/>
    <xf numFmtId="167" fontId="9" fillId="3" borderId="2" xfId="0" applyNumberFormat="1" applyFont="1" applyFill="1" applyBorder="1"/>
    <xf numFmtId="166" fontId="9" fillId="3" borderId="2" xfId="0" applyNumberFormat="1" applyFont="1" applyFill="1" applyBorder="1"/>
    <xf numFmtId="167" fontId="9" fillId="3" borderId="2" xfId="1" applyNumberFormat="1" applyFont="1" applyFill="1" applyBorder="1"/>
    <xf numFmtId="0" fontId="9" fillId="4" borderId="0" xfId="0" applyFont="1" applyFill="1"/>
    <xf numFmtId="0" fontId="9" fillId="4" borderId="0" xfId="0" applyFont="1" applyFill="1" applyAlignment="1">
      <alignment horizontal="left"/>
    </xf>
    <xf numFmtId="0" fontId="19" fillId="4" borderId="0" xfId="0" applyFont="1" applyFill="1"/>
    <xf numFmtId="0" fontId="19" fillId="4" borderId="0" xfId="0" applyFont="1" applyFill="1" applyAlignment="1">
      <alignment horizontal="left"/>
    </xf>
    <xf numFmtId="14" fontId="19" fillId="4" borderId="0" xfId="0" applyNumberFormat="1" applyFont="1" applyFill="1" applyAlignment="1">
      <alignment horizontal="left"/>
    </xf>
    <xf numFmtId="0" fontId="19" fillId="4" borderId="0" xfId="0" applyNumberFormat="1" applyFont="1" applyFill="1" applyAlignment="1">
      <alignment horizontal="left"/>
    </xf>
    <xf numFmtId="0" fontId="7" fillId="2" borderId="0" xfId="0" applyFont="1" applyFill="1" applyAlignment="1">
      <alignment horizontal="left" wrapText="1"/>
    </xf>
    <xf numFmtId="0" fontId="10" fillId="2" borderId="0" xfId="0" applyFont="1" applyFill="1" applyAlignment="1">
      <alignment horizontal="left"/>
    </xf>
    <xf numFmtId="0" fontId="13" fillId="5" borderId="5" xfId="0" applyFont="1" applyFill="1" applyBorder="1" applyAlignment="1">
      <alignment horizontal="center" wrapText="1"/>
    </xf>
    <xf numFmtId="0" fontId="20" fillId="0" borderId="0" xfId="7" applyFont="1"/>
    <xf numFmtId="0" fontId="20" fillId="0" borderId="0" xfId="7" applyFont="1" applyAlignment="1">
      <alignment vertical="top"/>
    </xf>
    <xf numFmtId="0" fontId="20" fillId="0" borderId="0" xfId="7" applyFont="1" applyAlignment="1">
      <alignment vertical="top" wrapText="1"/>
    </xf>
    <xf numFmtId="0" fontId="21" fillId="0" borderId="0" xfId="7" applyFont="1" applyAlignment="1">
      <alignment vertical="top"/>
    </xf>
    <xf numFmtId="0" fontId="22" fillId="0" borderId="0" xfId="7" applyFont="1" applyAlignment="1">
      <alignment vertical="top"/>
    </xf>
    <xf numFmtId="0" fontId="18" fillId="0" borderId="0" xfId="3" applyFont="1" applyAlignment="1" applyProtection="1">
      <alignment vertical="top"/>
    </xf>
    <xf numFmtId="14" fontId="20" fillId="0" borderId="0" xfId="7" applyNumberFormat="1" applyFont="1"/>
  </cellXfs>
  <cellStyles count="8">
    <cellStyle name="Comma" xfId="1" builtinId="3"/>
    <cellStyle name="Currency" xfId="2" builtinId="4"/>
    <cellStyle name="Hyperlink" xfId="3" builtinId="8"/>
    <cellStyle name="Hyperlink 3" xfId="6"/>
    <cellStyle name="Normal" xfId="0" builtinId="0"/>
    <cellStyle name="Normal 2" xfId="7"/>
    <cellStyle name="Normal 2 4" xfId="5"/>
    <cellStyle name="Percent" xfId="4" builtinId="5"/>
  </cellStyles>
  <dxfs count="3">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9" defaultPivotStyle="PivotStyleLight16"/>
  <colors>
    <mruColors>
      <color rgb="FF0074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r>
              <a:rPr lang="en-US"/>
              <a:t>Top Customer</a:t>
            </a:r>
            <a:r>
              <a:rPr lang="en-US" baseline="0"/>
              <a:t> Sales YTD</a:t>
            </a:r>
            <a:endParaRPr lang="en-US"/>
          </a:p>
        </c:rich>
      </c:tx>
      <c:layout>
        <c:manualLayout>
          <c:xMode val="edge"/>
          <c:yMode val="edge"/>
          <c:x val="1.07157086373415E-2"/>
          <c:y val="1.1799258534080153E-2"/>
        </c:manualLayout>
      </c:layout>
      <c:overlay val="1"/>
      <c:spPr>
        <a:noFill/>
        <a:ln>
          <a:noFill/>
        </a:ln>
        <a:effectLst/>
      </c:spPr>
      <c:txPr>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endParaRPr lang="en-US"/>
        </a:p>
      </c:txPr>
    </c:title>
    <c:autoTitleDeleted val="0"/>
    <c:view3D>
      <c:rotX val="15"/>
      <c:rotY val="0"/>
      <c:rAngAx val="0"/>
    </c:view3D>
    <c:floor>
      <c:thickness val="0"/>
      <c:spPr>
        <a:noFill/>
        <a:ln w="6350" cap="flat" cmpd="sng" algn="ctr">
          <a:solidFill>
            <a:schemeClr val="tx1">
              <a:tint val="75000"/>
            </a:schemeClr>
          </a:solidFill>
          <a:prstDash val="solid"/>
          <a:round/>
        </a:ln>
        <a:effectLst/>
        <a:sp3d contourW="6350">
          <a:contourClr>
            <a:schemeClr val="tx1">
              <a:tint val="75000"/>
            </a:schemeClr>
          </a:contourClr>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7727775870620927"/>
          <c:y val="0.27668945122676175"/>
          <c:w val="0.78297613699608348"/>
          <c:h val="0.66168419542887125"/>
        </c:manualLayout>
      </c:layout>
      <c:pie3DChart>
        <c:varyColors val="1"/>
        <c:ser>
          <c:idx val="0"/>
          <c:order val="0"/>
          <c:tx>
            <c:strRef>
              <c:f>'Customer Sales Analysis'!$U$24</c:f>
              <c:strCache>
                <c:ptCount val="1"/>
                <c:pt idx="0">
                  <c:v>Sales</c:v>
                </c:pt>
              </c:strCache>
            </c:strRef>
          </c:tx>
          <c:explosion val="25"/>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6127-4622-81A8-E1A3B76FA94C}"/>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6127-4622-81A8-E1A3B76FA94C}"/>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6127-4622-81A8-E1A3B76FA94C}"/>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6127-4622-81A8-E1A3B76FA94C}"/>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6127-4622-81A8-E1A3B76FA94C}"/>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6127-4622-81A8-E1A3B76FA94C}"/>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6127-4622-81A8-E1A3B76FA94C}"/>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6127-4622-81A8-E1A3B76FA94C}"/>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6127-4622-81A8-E1A3B76FA94C}"/>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6127-4622-81A8-E1A3B76FA94C}"/>
              </c:ext>
            </c:extLst>
          </c:dPt>
          <c:dPt>
            <c:idx val="10"/>
            <c:bubble3D val="0"/>
            <c:spPr>
              <a:gradFill rotWithShape="1">
                <a:gsLst>
                  <a:gs pos="0">
                    <a:schemeClr val="accent5">
                      <a:lumMod val="60000"/>
                      <a:satMod val="103000"/>
                      <a:lumMod val="102000"/>
                      <a:tint val="94000"/>
                    </a:schemeClr>
                  </a:gs>
                  <a:gs pos="50000">
                    <a:schemeClr val="accent5">
                      <a:lumMod val="60000"/>
                      <a:satMod val="110000"/>
                      <a:lumMod val="100000"/>
                      <a:shade val="100000"/>
                    </a:schemeClr>
                  </a:gs>
                  <a:gs pos="100000">
                    <a:schemeClr val="accent5">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5-6127-4622-81A8-E1A3B76FA94C}"/>
              </c:ext>
            </c:extLst>
          </c:dPt>
          <c:dPt>
            <c:idx val="11"/>
            <c:bubble3D val="0"/>
            <c:spPr>
              <a:gradFill rotWithShape="1">
                <a:gsLst>
                  <a:gs pos="0">
                    <a:schemeClr val="accent6">
                      <a:lumMod val="60000"/>
                      <a:satMod val="103000"/>
                      <a:lumMod val="102000"/>
                      <a:tint val="94000"/>
                    </a:schemeClr>
                  </a:gs>
                  <a:gs pos="50000">
                    <a:schemeClr val="accent6">
                      <a:lumMod val="60000"/>
                      <a:satMod val="110000"/>
                      <a:lumMod val="100000"/>
                      <a:shade val="100000"/>
                    </a:schemeClr>
                  </a:gs>
                  <a:gs pos="100000">
                    <a:schemeClr val="accent6">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7-6127-4622-81A8-E1A3B76FA94C}"/>
              </c:ext>
            </c:extLst>
          </c:dPt>
          <c:dPt>
            <c:idx val="12"/>
            <c:bubble3D val="0"/>
            <c:spPr>
              <a:gradFill rotWithShape="1">
                <a:gsLst>
                  <a:gs pos="0">
                    <a:schemeClr val="accent1">
                      <a:lumMod val="80000"/>
                      <a:lumOff val="20000"/>
                      <a:satMod val="103000"/>
                      <a:lumMod val="102000"/>
                      <a:tint val="94000"/>
                    </a:schemeClr>
                  </a:gs>
                  <a:gs pos="50000">
                    <a:schemeClr val="accent1">
                      <a:lumMod val="80000"/>
                      <a:lumOff val="20000"/>
                      <a:satMod val="110000"/>
                      <a:lumMod val="100000"/>
                      <a:shade val="100000"/>
                    </a:schemeClr>
                  </a:gs>
                  <a:gs pos="100000">
                    <a:schemeClr val="accent1">
                      <a:lumMod val="80000"/>
                      <a:lumOff val="2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9-6127-4622-81A8-E1A3B76FA94C}"/>
              </c:ext>
            </c:extLst>
          </c:dPt>
          <c:dPt>
            <c:idx val="13"/>
            <c:bubble3D val="0"/>
            <c:spPr>
              <a:gradFill rotWithShape="1">
                <a:gsLst>
                  <a:gs pos="0">
                    <a:schemeClr val="accent2">
                      <a:lumMod val="80000"/>
                      <a:lumOff val="20000"/>
                      <a:satMod val="103000"/>
                      <a:lumMod val="102000"/>
                      <a:tint val="94000"/>
                    </a:schemeClr>
                  </a:gs>
                  <a:gs pos="50000">
                    <a:schemeClr val="accent2">
                      <a:lumMod val="80000"/>
                      <a:lumOff val="20000"/>
                      <a:satMod val="110000"/>
                      <a:lumMod val="100000"/>
                      <a:shade val="100000"/>
                    </a:schemeClr>
                  </a:gs>
                  <a:gs pos="100000">
                    <a:schemeClr val="accent2">
                      <a:lumMod val="80000"/>
                      <a:lumOff val="2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B-6127-4622-81A8-E1A3B76FA94C}"/>
              </c:ext>
            </c:extLst>
          </c:dPt>
          <c:dPt>
            <c:idx val="14"/>
            <c:bubble3D val="0"/>
            <c:spPr>
              <a:gradFill rotWithShape="1">
                <a:gsLst>
                  <a:gs pos="0">
                    <a:schemeClr val="accent3">
                      <a:lumMod val="80000"/>
                      <a:lumOff val="20000"/>
                      <a:satMod val="103000"/>
                      <a:lumMod val="102000"/>
                      <a:tint val="94000"/>
                    </a:schemeClr>
                  </a:gs>
                  <a:gs pos="50000">
                    <a:schemeClr val="accent3">
                      <a:lumMod val="80000"/>
                      <a:lumOff val="20000"/>
                      <a:satMod val="110000"/>
                      <a:lumMod val="100000"/>
                      <a:shade val="100000"/>
                    </a:schemeClr>
                  </a:gs>
                  <a:gs pos="100000">
                    <a:schemeClr val="accent3">
                      <a:lumMod val="80000"/>
                      <a:lumOff val="2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D-6127-4622-81A8-E1A3B76FA94C}"/>
              </c:ext>
            </c:extLst>
          </c:dPt>
          <c:dPt>
            <c:idx val="15"/>
            <c:bubble3D val="0"/>
            <c:spPr>
              <a:gradFill rotWithShape="1">
                <a:gsLst>
                  <a:gs pos="0">
                    <a:schemeClr val="accent4">
                      <a:lumMod val="80000"/>
                      <a:lumOff val="20000"/>
                      <a:satMod val="103000"/>
                      <a:lumMod val="102000"/>
                      <a:tint val="94000"/>
                    </a:schemeClr>
                  </a:gs>
                  <a:gs pos="50000">
                    <a:schemeClr val="accent4">
                      <a:lumMod val="80000"/>
                      <a:lumOff val="20000"/>
                      <a:satMod val="110000"/>
                      <a:lumMod val="100000"/>
                      <a:shade val="100000"/>
                    </a:schemeClr>
                  </a:gs>
                  <a:gs pos="100000">
                    <a:schemeClr val="accent4">
                      <a:lumMod val="80000"/>
                      <a:lumOff val="2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F-6127-4622-81A8-E1A3B76FA94C}"/>
              </c:ext>
            </c:extLst>
          </c:dPt>
          <c:dPt>
            <c:idx val="16"/>
            <c:bubble3D val="0"/>
            <c:spPr>
              <a:gradFill rotWithShape="1">
                <a:gsLst>
                  <a:gs pos="0">
                    <a:schemeClr val="accent5">
                      <a:lumMod val="80000"/>
                      <a:lumOff val="20000"/>
                      <a:satMod val="103000"/>
                      <a:lumMod val="102000"/>
                      <a:tint val="94000"/>
                    </a:schemeClr>
                  </a:gs>
                  <a:gs pos="50000">
                    <a:schemeClr val="accent5">
                      <a:lumMod val="80000"/>
                      <a:lumOff val="20000"/>
                      <a:satMod val="110000"/>
                      <a:lumMod val="100000"/>
                      <a:shade val="100000"/>
                    </a:schemeClr>
                  </a:gs>
                  <a:gs pos="100000">
                    <a:schemeClr val="accent5">
                      <a:lumMod val="80000"/>
                      <a:lumOff val="2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21-6127-4622-81A8-E1A3B76FA94C}"/>
              </c:ext>
            </c:extLst>
          </c:dPt>
          <c:dPt>
            <c:idx val="17"/>
            <c:bubble3D val="0"/>
            <c:spPr>
              <a:gradFill rotWithShape="1">
                <a:gsLst>
                  <a:gs pos="0">
                    <a:schemeClr val="accent6">
                      <a:lumMod val="80000"/>
                      <a:lumOff val="20000"/>
                      <a:satMod val="103000"/>
                      <a:lumMod val="102000"/>
                      <a:tint val="94000"/>
                    </a:schemeClr>
                  </a:gs>
                  <a:gs pos="50000">
                    <a:schemeClr val="accent6">
                      <a:lumMod val="80000"/>
                      <a:lumOff val="20000"/>
                      <a:satMod val="110000"/>
                      <a:lumMod val="100000"/>
                      <a:shade val="100000"/>
                    </a:schemeClr>
                  </a:gs>
                  <a:gs pos="100000">
                    <a:schemeClr val="accent6">
                      <a:lumMod val="80000"/>
                      <a:lumOff val="2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23-6127-4622-81A8-E1A3B76FA94C}"/>
              </c:ext>
            </c:extLst>
          </c:dPt>
          <c:dPt>
            <c:idx val="18"/>
            <c:bubble3D val="0"/>
            <c:spPr>
              <a:gradFill rotWithShape="1">
                <a:gsLst>
                  <a:gs pos="0">
                    <a:schemeClr val="accent1">
                      <a:lumMod val="80000"/>
                      <a:satMod val="103000"/>
                      <a:lumMod val="102000"/>
                      <a:tint val="94000"/>
                    </a:schemeClr>
                  </a:gs>
                  <a:gs pos="50000">
                    <a:schemeClr val="accent1">
                      <a:lumMod val="80000"/>
                      <a:satMod val="110000"/>
                      <a:lumMod val="100000"/>
                      <a:shade val="100000"/>
                    </a:schemeClr>
                  </a:gs>
                  <a:gs pos="100000">
                    <a:schemeClr val="accent1">
                      <a:lumMod val="8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25-6127-4622-81A8-E1A3B76FA94C}"/>
              </c:ext>
            </c:extLst>
          </c:dPt>
          <c:dPt>
            <c:idx val="19"/>
            <c:bubble3D val="0"/>
            <c:spPr>
              <a:gradFill rotWithShape="1">
                <a:gsLst>
                  <a:gs pos="0">
                    <a:schemeClr val="accent2">
                      <a:lumMod val="80000"/>
                      <a:satMod val="103000"/>
                      <a:lumMod val="102000"/>
                      <a:tint val="94000"/>
                    </a:schemeClr>
                  </a:gs>
                  <a:gs pos="50000">
                    <a:schemeClr val="accent2">
                      <a:lumMod val="80000"/>
                      <a:satMod val="110000"/>
                      <a:lumMod val="100000"/>
                      <a:shade val="100000"/>
                    </a:schemeClr>
                  </a:gs>
                  <a:gs pos="100000">
                    <a:schemeClr val="accent2">
                      <a:lumMod val="8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27-6127-4622-81A8-E1A3B76FA94C}"/>
              </c:ext>
            </c:extLst>
          </c:dPt>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showLegendKey val="0"/>
            <c:showVal val="0"/>
            <c:showCatName val="1"/>
            <c:showSerName val="0"/>
            <c:showPercent val="0"/>
            <c:showBubbleSize val="0"/>
            <c:showLeaderLines val="1"/>
            <c:leaderLines>
              <c:spPr>
                <a:ln w="6350" cap="flat" cmpd="sng" algn="ctr">
                  <a:solidFill>
                    <a:schemeClr val="tx1"/>
                  </a:solidFill>
                  <a:prstDash val="solid"/>
                  <a:round/>
                </a:ln>
                <a:effectLst/>
              </c:spPr>
            </c:leaderLines>
            <c:extLst>
              <c:ext xmlns:c15="http://schemas.microsoft.com/office/drawing/2012/chart" uri="{CE6537A1-D6FC-4f65-9D91-7224C49458BB}">
                <c15:layout/>
              </c:ext>
            </c:extLst>
          </c:dLbls>
          <c:cat>
            <c:strRef>
              <c:f>'Customer Sales Analysis'!$H$26:$H$36</c:f>
              <c:strCache>
                <c:ptCount val="10"/>
                <c:pt idx="0">
                  <c:v>Voltive Sys</c:v>
                </c:pt>
                <c:pt idx="1">
                  <c:v>Dantons</c:v>
                </c:pt>
                <c:pt idx="2">
                  <c:v>Top Action </c:v>
                </c:pt>
                <c:pt idx="3">
                  <c:v>Dicon Indus</c:v>
                </c:pt>
                <c:pt idx="4">
                  <c:v>Stanfords</c:v>
                </c:pt>
                <c:pt idx="5">
                  <c:v>Danger Unli</c:v>
                </c:pt>
                <c:pt idx="6">
                  <c:v>Sporting Go</c:v>
                </c:pt>
                <c:pt idx="7">
                  <c:v>Solotech</c:v>
                </c:pt>
                <c:pt idx="8">
                  <c:v>Selangorian</c:v>
                </c:pt>
                <c:pt idx="9">
                  <c:v>Blanemark H</c:v>
                </c:pt>
              </c:strCache>
            </c:strRef>
          </c:cat>
          <c:val>
            <c:numRef>
              <c:f>'Customer Sales Analysis'!$U$26:$U$36</c:f>
              <c:numCache>
                <c:formatCode>_(* #,##0_);_(* \(#,##0\);_(* "-"??_);_(@_)</c:formatCode>
                <c:ptCount val="10"/>
                <c:pt idx="0">
                  <c:v>522168.54</c:v>
                </c:pt>
                <c:pt idx="1">
                  <c:v>478596.09</c:v>
                </c:pt>
                <c:pt idx="2">
                  <c:v>454807</c:v>
                </c:pt>
                <c:pt idx="3">
                  <c:v>353370.84</c:v>
                </c:pt>
                <c:pt idx="4">
                  <c:v>253788.83999999997</c:v>
                </c:pt>
                <c:pt idx="5">
                  <c:v>250318.90999999997</c:v>
                </c:pt>
                <c:pt idx="6">
                  <c:v>242099.13999999998</c:v>
                </c:pt>
                <c:pt idx="7">
                  <c:v>235704.8</c:v>
                </c:pt>
                <c:pt idx="8">
                  <c:v>218641.08</c:v>
                </c:pt>
                <c:pt idx="9">
                  <c:v>203473.00000000003</c:v>
                </c:pt>
              </c:numCache>
            </c:numRef>
          </c:val>
          <c:extLst>
            <c:ext xmlns:c16="http://schemas.microsoft.com/office/drawing/2014/chart" uri="{C3380CC4-5D6E-409C-BE32-E72D297353CC}">
              <c16:uniqueId val="{00000028-6127-4622-81A8-E1A3B76FA94C}"/>
            </c:ext>
          </c:extLst>
        </c:ser>
        <c:dLbls>
          <c:showLegendKey val="0"/>
          <c:showVal val="0"/>
          <c:showCatName val="0"/>
          <c:showSerName val="0"/>
          <c:showPercent val="0"/>
          <c:showBubbleSize val="0"/>
          <c:showLeaderLines val="1"/>
        </c:dLbls>
      </c:pie3DChart>
      <c:spPr>
        <a:noFill/>
        <a:ln>
          <a:noFill/>
        </a:ln>
        <a:effectLst/>
      </c:spPr>
    </c:plotArea>
    <c:plotVisOnly val="1"/>
    <c:dispBlanksAs val="zero"/>
    <c:showDLblsOverMax val="0"/>
  </c:chart>
  <c:spPr>
    <a:solidFill>
      <a:schemeClr val="bg1"/>
    </a:solidFill>
    <a:ln w="19050" cap="flat" cmpd="sng" algn="ctr">
      <a:solidFill>
        <a:schemeClr val="accent1"/>
      </a:solidFill>
      <a:prstDash val="solid"/>
      <a:round/>
    </a:ln>
    <a:effectLst/>
  </c:spPr>
  <c:txPr>
    <a:bodyPr/>
    <a:lstStyle/>
    <a:p>
      <a:pPr>
        <a:defRPr/>
      </a:pPr>
      <a:endParaRPr lang="en-US"/>
    </a:p>
  </c:txPr>
  <c:printSettings>
    <c:headerFooter alignWithMargins="0"/>
    <c:pageMargins b="1" l="0.75000000000000144" r="0.75000000000000144" t="1" header="0.5" footer="0.5"/>
    <c:pageSetup orientation="landscape" horizontalDpi="300" verticalDpi="300"/>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26">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3">
      <cs:styleClr val="auto"/>
    </cs:fillRef>
    <cs:effectRef idx="3">
      <a:schemeClr val="dk1"/>
    </cs:effectRef>
    <cs:fontRef idx="minor">
      <a:schemeClr val="tx1"/>
    </cs:fontRef>
  </cs:dataPoint>
  <cs:dataPoint3D>
    <cs:lnRef idx="0"/>
    <cs:fillRef idx="3">
      <cs:styleClr val="auto"/>
    </cs:fillRef>
    <cs:effectRef idx="3">
      <a:schemeClr val="dk1"/>
    </cs:effectRef>
    <cs:fontRef idx="minor">
      <a:schemeClr val="tx1"/>
    </cs:fontRef>
  </cs:dataPoint3D>
  <cs:dataPointLine>
    <cs:lnRef idx="1">
      <cs:styleClr val="auto"/>
    </cs:lnRef>
    <cs:lineWidthScale>7</cs:lineWidthScale>
    <cs:fillRef idx="0"/>
    <cs:effectRef idx="0"/>
    <cs:fontRef idx="minor">
      <a:schemeClr val="tx1"/>
    </cs:fontRef>
    <cs:spPr>
      <a:ln cap="rnd">
        <a:round/>
      </a:ln>
    </cs:spPr>
  </cs:dataPointLine>
  <cs:dataPointMarker>
    <cs:lnRef idx="1">
      <cs:styleClr val="auto"/>
    </cs:lnRef>
    <cs:fillRef idx="3">
      <cs:styleClr val="auto"/>
    </cs:fillRef>
    <cs:effectRef idx="3">
      <a:schemeClr val="dk1"/>
    </cs:effectRef>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0"/>
    <cs:fillRef idx="3">
      <a:schemeClr val="dk1">
        <a:tint val="95000"/>
      </a:schemeClr>
    </cs:fillRef>
    <cs:effectRef idx="3">
      <a:schemeClr val="dk1"/>
    </cs:effectRef>
    <cs:fontRef idx="minor">
      <a:schemeClr val="tx1"/>
    </cs:fontRef>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0"/>
    <cs:fillRef idx="3">
      <a:schemeClr val="dk1">
        <a:tint val="5000"/>
      </a:schemeClr>
    </cs:fillRef>
    <cs:effectRef idx="3">
      <a:schemeClr val="dk1"/>
    </cs:effectRef>
    <cs:fontRef idx="minor">
      <a:schemeClr val="tx1"/>
    </cs:fontRef>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jetreports.com/web" TargetMode="Externa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3</xdr:col>
      <xdr:colOff>4527550</xdr:colOff>
      <xdr:row>3</xdr:row>
      <xdr:rowOff>92075</xdr:rowOff>
    </xdr:from>
    <xdr:to>
      <xdr:col>7</xdr:col>
      <xdr:colOff>222250</xdr:colOff>
      <xdr:row>6</xdr:row>
      <xdr:rowOff>32361</xdr:rowOff>
    </xdr:to>
    <xdr:pic>
      <xdr:nvPicPr>
        <xdr:cNvPr id="2" name="Jet Logo">
          <a:hlinkClick xmlns:r="http://schemas.openxmlformats.org/officeDocument/2006/relationships" r:id="rId1"/>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566025" y="635000"/>
          <a:ext cx="2743200" cy="48321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661737</xdr:colOff>
      <xdr:row>8</xdr:row>
      <xdr:rowOff>130342</xdr:rowOff>
    </xdr:from>
    <xdr:to>
      <xdr:col>20</xdr:col>
      <xdr:colOff>681791</xdr:colOff>
      <xdr:row>21</xdr:row>
      <xdr:rowOff>124327</xdr:rowOff>
    </xdr:to>
    <xdr:graphicFrame macro="">
      <xdr:nvGraphicFramePr>
        <xdr:cNvPr id="1075"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Depth">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Depth">
      <a:majorFont>
        <a:latin typeface="Corbel" panose="020B0503020204020204"/>
        <a:ea typeface=""/>
        <a:cs typeface=""/>
        <a:font script="Jpan" typeface="HGｺﾞｼｯｸM"/>
        <a:font script="Hang" typeface="HY엽서L"/>
        <a:font script="Hans" typeface="华文楷体"/>
        <a:font script="Hant" typeface="新細明體"/>
        <a:font script="Arab" typeface="Tahoma"/>
        <a:font script="Hebr" typeface="Miriam"/>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Corbel" panose="020B0503020204020204"/>
        <a:ea typeface=""/>
        <a:cs typeface=""/>
        <a:font script="Jpan" typeface="HGｺﾞｼｯｸM"/>
        <a:font script="Hang" typeface="HY엽서L"/>
        <a:font script="Hans" typeface="华文楷体"/>
        <a:font script="Hant" typeface="新細明體"/>
        <a:font script="Arab" typeface="Tahoma"/>
        <a:font script="Hebr" typeface="Miriam"/>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Depth">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Depth" id="{7BEAFC2A-325C-49C4-AC08-2B765DA903F9}" vid="{1735E755-43E6-43AA-ABA2-C989ECC79AF5}"/>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mailto:samplereports@jetglobal.com" TargetMode="External"/><Relationship Id="rId7" Type="http://schemas.openxmlformats.org/officeDocument/2006/relationships/printerSettings" Target="../printerSettings/printerSettings1.bin"/><Relationship Id="rId2" Type="http://schemas.openxmlformats.org/officeDocument/2006/relationships/hyperlink" Target="mailto:services@jetglobal.com" TargetMode="External"/><Relationship Id="rId1" Type="http://schemas.openxmlformats.org/officeDocument/2006/relationships/hyperlink" Target="https://go.jetreports.com/web" TargetMode="External"/><Relationship Id="rId6" Type="http://schemas.openxmlformats.org/officeDocument/2006/relationships/hyperlink" Target="https://go.jetreports.com/support" TargetMode="External"/><Relationship Id="rId5" Type="http://schemas.openxmlformats.org/officeDocument/2006/relationships/hyperlink" Target="mailto:sales.us@jetglobal.com" TargetMode="External"/><Relationship Id="rId4" Type="http://schemas.openxmlformats.org/officeDocument/2006/relationships/hyperlink" Target="https://go.jetreports.com/download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8"/>
  <sheetViews>
    <sheetView showGridLines="0" tabSelected="1" workbookViewId="0"/>
  </sheetViews>
  <sheetFormatPr defaultColWidth="9.140625" defaultRowHeight="14.25" x14ac:dyDescent="0.25"/>
  <cols>
    <col min="1" max="1" width="4.42578125" style="79" hidden="1" customWidth="1"/>
    <col min="2" max="2" width="9.140625" style="79"/>
    <col min="3" max="3" width="32" style="80" bestFit="1" customWidth="1"/>
    <col min="4" max="4" width="77.28515625" style="81" customWidth="1"/>
    <col min="5" max="5" width="10.140625" style="80" customWidth="1"/>
    <col min="6" max="16384" width="9.140625" style="79"/>
  </cols>
  <sheetData>
    <row r="1" spans="1:5" ht="14.25" hidden="1" customHeight="1" x14ac:dyDescent="0.25">
      <c r="A1" s="79" t="s">
        <v>238</v>
      </c>
    </row>
    <row r="7" spans="1:5" ht="30.75" x14ac:dyDescent="0.25">
      <c r="C7" s="82" t="s">
        <v>0</v>
      </c>
    </row>
    <row r="9" spans="1:5" ht="57" x14ac:dyDescent="0.25">
      <c r="C9" s="83" t="s">
        <v>1</v>
      </c>
      <c r="D9" s="81" t="s">
        <v>253</v>
      </c>
    </row>
    <row r="10" spans="1:5" x14ac:dyDescent="0.25">
      <c r="C10" s="83"/>
    </row>
    <row r="11" spans="1:5" x14ac:dyDescent="0.25">
      <c r="C11" s="83" t="s">
        <v>239</v>
      </c>
      <c r="D11" s="81" t="s">
        <v>240</v>
      </c>
    </row>
    <row r="12" spans="1:5" x14ac:dyDescent="0.25">
      <c r="C12" s="83"/>
    </row>
    <row r="13" spans="1:5" ht="42.75" x14ac:dyDescent="0.25">
      <c r="C13" s="83" t="s">
        <v>2</v>
      </c>
      <c r="D13" s="81" t="s">
        <v>241</v>
      </c>
      <c r="E13" s="84" t="s">
        <v>229</v>
      </c>
    </row>
    <row r="14" spans="1:5" ht="16.5" customHeight="1" x14ac:dyDescent="0.25">
      <c r="C14" s="83"/>
    </row>
    <row r="15" spans="1:5" ht="28.5" x14ac:dyDescent="0.25">
      <c r="C15" s="83" t="s">
        <v>230</v>
      </c>
      <c r="D15" s="81" t="s">
        <v>242</v>
      </c>
      <c r="E15" s="84" t="s">
        <v>231</v>
      </c>
    </row>
    <row r="16" spans="1:5" x14ac:dyDescent="0.25">
      <c r="C16" s="83"/>
    </row>
    <row r="17" spans="3:6" ht="57" x14ac:dyDescent="0.25">
      <c r="C17" s="83" t="s">
        <v>237</v>
      </c>
      <c r="D17" s="81" t="s">
        <v>243</v>
      </c>
      <c r="E17" s="84" t="s">
        <v>244</v>
      </c>
    </row>
    <row r="18" spans="3:6" x14ac:dyDescent="0.25">
      <c r="C18" s="83"/>
    </row>
    <row r="19" spans="3:6" ht="28.5" x14ac:dyDescent="0.25">
      <c r="C19" s="83" t="s">
        <v>3</v>
      </c>
      <c r="D19" s="81" t="s">
        <v>245</v>
      </c>
      <c r="E19" s="84" t="s">
        <v>246</v>
      </c>
    </row>
    <row r="20" spans="3:6" x14ac:dyDescent="0.25">
      <c r="C20" s="83"/>
    </row>
    <row r="21" spans="3:6" x14ac:dyDescent="0.25">
      <c r="C21" s="83" t="s">
        <v>4</v>
      </c>
      <c r="D21" s="81" t="s">
        <v>247</v>
      </c>
      <c r="E21" s="84" t="s">
        <v>248</v>
      </c>
    </row>
    <row r="22" spans="3:6" x14ac:dyDescent="0.25">
      <c r="C22" s="83"/>
    </row>
    <row r="23" spans="3:6" x14ac:dyDescent="0.25">
      <c r="C23" s="83" t="s">
        <v>5</v>
      </c>
      <c r="D23" s="81" t="s">
        <v>249</v>
      </c>
      <c r="E23" s="84" t="s">
        <v>250</v>
      </c>
    </row>
    <row r="24" spans="3:6" x14ac:dyDescent="0.25">
      <c r="C24" s="83"/>
    </row>
    <row r="25" spans="3:6" ht="71.25" x14ac:dyDescent="0.25">
      <c r="C25" s="83" t="s">
        <v>232</v>
      </c>
      <c r="D25" s="81" t="s">
        <v>251</v>
      </c>
    </row>
    <row r="26" spans="3:6" x14ac:dyDescent="0.25">
      <c r="C26" s="83"/>
    </row>
    <row r="27" spans="3:6" x14ac:dyDescent="0.25">
      <c r="C27" s="83" t="s">
        <v>6</v>
      </c>
      <c r="D27" s="81" t="s">
        <v>252</v>
      </c>
    </row>
    <row r="28" spans="3:6" x14ac:dyDescent="0.25">
      <c r="F28" s="85"/>
    </row>
  </sheetData>
  <hyperlinks>
    <hyperlink ref="E21" r:id="rId1"/>
    <hyperlink ref="E19" r:id="rId2"/>
    <hyperlink ref="E15" r:id="rId3"/>
    <hyperlink ref="E13" r:id="rId4"/>
    <hyperlink ref="E23" r:id="rId5"/>
    <hyperlink ref="E17" r:id="rId6"/>
  </hyperlinks>
  <pageMargins left="0.25" right="0.25" top="0.75" bottom="0.75" header="0.3" footer="0.3"/>
  <pageSetup scale="63" orientation="portrait" r:id="rId7"/>
  <headerFooter alignWithMargins="0"/>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workbookViewId="0"/>
  </sheetViews>
  <sheetFormatPr defaultColWidth="9.140625" defaultRowHeight="12.75" x14ac:dyDescent="0.2"/>
  <cols>
    <col min="1" max="1" width="9.140625" style="70" hidden="1" customWidth="1"/>
    <col min="2" max="2" width="9.140625" style="70"/>
    <col min="3" max="3" width="30.42578125" style="70" customWidth="1"/>
    <col min="4" max="4" width="21.42578125" style="71" customWidth="1"/>
    <col min="5" max="6" width="25.5703125" style="70" customWidth="1"/>
    <col min="7" max="16384" width="9.140625" style="70"/>
  </cols>
  <sheetData>
    <row r="1" spans="1:6" hidden="1" x14ac:dyDescent="0.2">
      <c r="A1" s="70" t="s">
        <v>258</v>
      </c>
      <c r="C1" s="70" t="s">
        <v>10</v>
      </c>
      <c r="D1" s="71" t="s">
        <v>9</v>
      </c>
      <c r="E1" s="70" t="s">
        <v>7</v>
      </c>
      <c r="F1" s="70" t="s">
        <v>233</v>
      </c>
    </row>
    <row r="4" spans="1:6" ht="15" x14ac:dyDescent="0.25">
      <c r="A4" s="70" t="s">
        <v>11</v>
      </c>
      <c r="C4" s="72" t="s">
        <v>19</v>
      </c>
      <c r="D4" s="73" t="str">
        <f>"10"</f>
        <v>10</v>
      </c>
      <c r="E4" s="72"/>
    </row>
    <row r="5" spans="1:6" ht="15" x14ac:dyDescent="0.25">
      <c r="A5" s="70" t="s">
        <v>11</v>
      </c>
      <c r="C5" s="72" t="s">
        <v>20</v>
      </c>
      <c r="D5" s="74" t="str">
        <f>"5/12/2019"</f>
        <v>5/12/2019</v>
      </c>
      <c r="E5" s="72"/>
      <c r="F5" s="70" t="s">
        <v>234</v>
      </c>
    </row>
    <row r="6" spans="1:6" ht="15" x14ac:dyDescent="0.25">
      <c r="A6" s="70" t="s">
        <v>11</v>
      </c>
      <c r="C6" s="72" t="s">
        <v>30</v>
      </c>
      <c r="D6" s="75" t="s">
        <v>8</v>
      </c>
      <c r="E6" s="72"/>
    </row>
    <row r="7" spans="1:6" ht="15" x14ac:dyDescent="0.25">
      <c r="A7" s="70" t="s">
        <v>11</v>
      </c>
      <c r="C7" s="72" t="s">
        <v>31</v>
      </c>
      <c r="D7" s="75" t="s">
        <v>8</v>
      </c>
      <c r="E7" s="72" t="str">
        <f>"Lookup"</f>
        <v>Lookup</v>
      </c>
    </row>
    <row r="8" spans="1:6" ht="15" x14ac:dyDescent="0.25">
      <c r="A8" s="70" t="s">
        <v>11</v>
      </c>
      <c r="C8" s="72" t="s">
        <v>13</v>
      </c>
      <c r="D8" s="75" t="str">
        <f>"*"</f>
        <v>*</v>
      </c>
      <c r="E8" s="72" t="str">
        <f>"Lookup"</f>
        <v>Lookup</v>
      </c>
    </row>
    <row r="9" spans="1:6" ht="15" x14ac:dyDescent="0.25">
      <c r="A9" s="70" t="s">
        <v>11</v>
      </c>
      <c r="C9" s="72" t="s">
        <v>14</v>
      </c>
      <c r="D9" s="75" t="str">
        <f>"*"</f>
        <v>*</v>
      </c>
      <c r="E9" s="72" t="str">
        <f>"Lookup"</f>
        <v>Lookup</v>
      </c>
    </row>
    <row r="10" spans="1:6" ht="15" x14ac:dyDescent="0.25">
      <c r="A10" s="70" t="s">
        <v>11</v>
      </c>
      <c r="C10" s="72" t="s">
        <v>34</v>
      </c>
      <c r="D10" s="73" t="s">
        <v>51</v>
      </c>
      <c r="E10" s="72" t="str">
        <f>"Lookup"</f>
        <v>Lookup</v>
      </c>
    </row>
  </sheetData>
  <phoneticPr fontId="3" type="noConversion"/>
  <pageMargins left="0.75" right="0.75" top="1" bottom="1" header="0.5" footer="0.5"/>
  <pageSetup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3"/>
  <sheetViews>
    <sheetView showRowColHeaders="0" topLeftCell="D9" zoomScale="95" zoomScaleNormal="95" workbookViewId="0"/>
  </sheetViews>
  <sheetFormatPr defaultColWidth="9.140625" defaultRowHeight="12.75" x14ac:dyDescent="0.2"/>
  <cols>
    <col min="1" max="1" width="9.140625" style="2" hidden="1" customWidth="1"/>
    <col min="2" max="2" width="16" style="2" hidden="1" customWidth="1"/>
    <col min="3" max="3" width="12.85546875" style="2" hidden="1" customWidth="1"/>
    <col min="4" max="4" width="4.28515625" style="2" customWidth="1"/>
    <col min="5" max="5" width="13.85546875" style="8" hidden="1" customWidth="1"/>
    <col min="6" max="6" width="20.28515625" style="12" bestFit="1" customWidth="1"/>
    <col min="7" max="7" width="23.28515625" style="12" bestFit="1" customWidth="1"/>
    <col min="8" max="8" width="0.28515625" style="12" customWidth="1"/>
    <col min="9" max="9" width="5.140625" style="12" hidden="1" customWidth="1"/>
    <col min="10" max="10" width="16.28515625" style="12" customWidth="1"/>
    <col min="11" max="11" width="10.42578125" style="19" customWidth="1"/>
    <col min="12" max="12" width="0.85546875" style="19" customWidth="1"/>
    <col min="13" max="13" width="14.140625" style="12" customWidth="1"/>
    <col min="14" max="14" width="13.42578125" style="12" customWidth="1"/>
    <col min="15" max="15" width="8.5703125" style="12" bestFit="1" customWidth="1"/>
    <col min="16" max="16" width="0.85546875" style="12" customWidth="1"/>
    <col min="17" max="17" width="14.28515625" style="12" customWidth="1"/>
    <col min="18" max="18" width="13.42578125" style="12" customWidth="1"/>
    <col min="19" max="19" width="8.5703125" style="12" bestFit="1" customWidth="1"/>
    <col min="20" max="20" width="0.85546875" style="12" customWidth="1"/>
    <col min="21" max="21" width="14.28515625" style="20" customWidth="1"/>
    <col min="22" max="22" width="13.42578125" style="20" customWidth="1"/>
    <col min="23" max="23" width="8.5703125" style="12" bestFit="1" customWidth="1"/>
    <col min="24" max="16384" width="9.140625" style="12"/>
  </cols>
  <sheetData>
    <row r="1" spans="1:23" s="2" customFormat="1" hidden="1" x14ac:dyDescent="0.2">
      <c r="A1" s="2" t="s">
        <v>260</v>
      </c>
      <c r="B1" s="2" t="s">
        <v>16</v>
      </c>
      <c r="C1" s="2" t="s">
        <v>16</v>
      </c>
      <c r="E1" s="2" t="s">
        <v>16</v>
      </c>
      <c r="F1" s="2" t="s">
        <v>15</v>
      </c>
      <c r="G1" s="2" t="s">
        <v>15</v>
      </c>
      <c r="I1" s="2" t="s">
        <v>16</v>
      </c>
      <c r="J1" s="3"/>
      <c r="K1" s="4"/>
      <c r="L1" s="4"/>
      <c r="M1" s="3"/>
      <c r="O1" s="3" t="s">
        <v>55</v>
      </c>
      <c r="P1" s="3"/>
      <c r="Q1" s="3"/>
      <c r="S1" s="3" t="s">
        <v>55</v>
      </c>
      <c r="T1" s="3"/>
      <c r="U1" s="3"/>
      <c r="W1" s="3" t="s">
        <v>55</v>
      </c>
    </row>
    <row r="2" spans="1:23" s="2" customFormat="1" hidden="1" x14ac:dyDescent="0.2">
      <c r="A2" s="2" t="s">
        <v>35</v>
      </c>
      <c r="J2" s="3"/>
      <c r="K2" s="4"/>
      <c r="L2" s="4"/>
      <c r="M2" s="3"/>
      <c r="N2" s="2" t="str">
        <f>IF($C$5="Yes","Show","Hide")</f>
        <v>Show</v>
      </c>
      <c r="O2" s="3"/>
      <c r="P2" s="3"/>
      <c r="Q2" s="3"/>
      <c r="R2" s="2" t="str">
        <f>IF($C$5="Yes","Show","Hide")</f>
        <v>Show</v>
      </c>
      <c r="S2" s="3"/>
      <c r="T2" s="3"/>
      <c r="U2" s="3"/>
      <c r="V2" s="2" t="str">
        <f>IF($C$5="Yes","Show","Hide")</f>
        <v>Show</v>
      </c>
      <c r="W2" s="3"/>
    </row>
    <row r="3" spans="1:23" s="2" customFormat="1" hidden="1" x14ac:dyDescent="0.2">
      <c r="A3" s="2" t="s">
        <v>16</v>
      </c>
      <c r="B3" s="2" t="s">
        <v>33</v>
      </c>
      <c r="C3" s="5" t="str">
        <f>"10"</f>
        <v>10</v>
      </c>
      <c r="D3" s="5"/>
      <c r="K3" s="4"/>
      <c r="L3" s="4"/>
      <c r="U3" s="3"/>
      <c r="V3" s="3"/>
    </row>
    <row r="4" spans="1:23" s="2" customFormat="1" hidden="1" x14ac:dyDescent="0.2">
      <c r="A4" s="2" t="s">
        <v>16</v>
      </c>
      <c r="B4" s="2" t="s">
        <v>20</v>
      </c>
      <c r="C4" s="6" t="str">
        <f>"5/12/2019"</f>
        <v>5/12/2019</v>
      </c>
      <c r="D4" s="6"/>
      <c r="K4" s="4"/>
      <c r="L4" s="4"/>
      <c r="M4" s="7">
        <f>DATE(YEAR($C$4),MONTH($C$4),1)</f>
        <v>43586</v>
      </c>
      <c r="N4" s="7">
        <f>DATE(YEAR($C$4)-1,MONTH($C$4),1)</f>
        <v>43221</v>
      </c>
      <c r="O4" s="7"/>
      <c r="P4" s="7"/>
      <c r="Q4" s="7">
        <f>DATE(YEAR($C$4),MONTH($C$4),1)</f>
        <v>43586</v>
      </c>
      <c r="R4" s="7">
        <f>DATE(YEAR($C$4)-1,MONTH($C$4),1)</f>
        <v>43221</v>
      </c>
      <c r="S4" s="7"/>
      <c r="T4" s="7"/>
      <c r="U4" s="7">
        <f>DATE(YEAR($C$4),1,1)</f>
        <v>43466</v>
      </c>
      <c r="V4" s="7">
        <f>DATE(YEAR($C$4)-1,1,1)</f>
        <v>43101</v>
      </c>
    </row>
    <row r="5" spans="1:23" s="2" customFormat="1" hidden="1" x14ac:dyDescent="0.2">
      <c r="A5" s="2" t="s">
        <v>16</v>
      </c>
      <c r="B5" s="2" t="s">
        <v>34</v>
      </c>
      <c r="C5" s="6" t="str">
        <f>"Yes"</f>
        <v>Yes</v>
      </c>
      <c r="D5" s="6"/>
      <c r="K5" s="4"/>
      <c r="L5" s="4"/>
      <c r="M5" s="7">
        <f>DATE(YEAR($C$4),MONTH($C$4)+1,1-1)</f>
        <v>43616</v>
      </c>
      <c r="N5" s="7">
        <f>DATE(YEAR($C$4)-1,MONTH($C$4)+1,1-1)</f>
        <v>43251</v>
      </c>
      <c r="O5" s="7"/>
      <c r="P5" s="7"/>
      <c r="Q5" s="7">
        <f>DATE(YEAR($C$4),MONTH($C$4)+1,1-1)</f>
        <v>43616</v>
      </c>
      <c r="R5" s="7">
        <f>DATE(YEAR($C$4)-1,MONTH($C$4)+1,1-1)</f>
        <v>43251</v>
      </c>
      <c r="S5" s="7"/>
      <c r="T5" s="7"/>
      <c r="U5" s="7">
        <f>DATE(YEAR($C$4),MONTH($C$4)+1,1-1)</f>
        <v>43616</v>
      </c>
      <c r="V5" s="7">
        <f>DATE(YEAR($C$4)-1,MONTH($C$4)+1,1-1)</f>
        <v>43251</v>
      </c>
    </row>
    <row r="6" spans="1:23" s="2" customFormat="1" hidden="1" x14ac:dyDescent="0.2">
      <c r="A6" s="2" t="s">
        <v>16</v>
      </c>
      <c r="K6" s="4"/>
      <c r="L6" s="4"/>
      <c r="M6" s="2" t="str">
        <f>"5/1/2019..5/31/2019"</f>
        <v>5/1/2019..5/31/2019</v>
      </c>
      <c r="N6" s="2" t="str">
        <f>"5/1/2018..5/31/2018"</f>
        <v>5/1/2018..5/31/2018</v>
      </c>
      <c r="Q6" s="2" t="str">
        <f>"3/1/2019..5/31/2019"</f>
        <v>3/1/2019..5/31/2019</v>
      </c>
      <c r="R6" s="2" t="str">
        <f>"3/1/2018..5/31/2018"</f>
        <v>3/1/2018..5/31/2018</v>
      </c>
      <c r="U6" s="2" t="str">
        <f>"1/1/2019..5/31/2019"</f>
        <v>1/1/2019..5/31/2019</v>
      </c>
      <c r="V6" s="2" t="str">
        <f>"1/1/2018..5/31/2018"</f>
        <v>1/1/2018..5/31/2018</v>
      </c>
    </row>
    <row r="7" spans="1:23" s="2" customFormat="1" hidden="1" x14ac:dyDescent="0.2">
      <c r="A7" s="2" t="s">
        <v>16</v>
      </c>
      <c r="K7" s="4"/>
      <c r="L7" s="4"/>
      <c r="Q7" s="2">
        <f>MONTH(Q4)</f>
        <v>5</v>
      </c>
      <c r="R7" s="2">
        <f>MONTH(R4)</f>
        <v>5</v>
      </c>
      <c r="U7" s="3"/>
      <c r="V7" s="3"/>
    </row>
    <row r="8" spans="1:23" s="2" customFormat="1" hidden="1" x14ac:dyDescent="0.2">
      <c r="A8" s="2" t="s">
        <v>16</v>
      </c>
      <c r="K8" s="4"/>
      <c r="L8" s="4"/>
      <c r="Q8" s="2">
        <f>IF(Q7&gt;8,9,IF(Q7&gt;5,6,IF(Q7&gt;2,3,1)))</f>
        <v>3</v>
      </c>
      <c r="R8" s="2">
        <f>IF(R7&gt;8,9,IF(R7&gt;5,6,IF(R7&gt;2,3,1)))</f>
        <v>3</v>
      </c>
      <c r="U8" s="3"/>
      <c r="V8" s="3"/>
    </row>
    <row r="10" spans="1:23" ht="15.75" x14ac:dyDescent="0.25">
      <c r="F10" s="76" t="str">
        <f>"Top "&amp;$C$3&amp;" Customer Report"</f>
        <v>Top 10 Customer Report</v>
      </c>
      <c r="G10" s="76"/>
      <c r="H10" s="9"/>
      <c r="I10" s="10"/>
      <c r="J10" s="10"/>
      <c r="K10" s="10"/>
      <c r="L10" s="10"/>
      <c r="M10" s="10"/>
      <c r="N10" s="11"/>
      <c r="O10" s="11"/>
      <c r="P10" s="11"/>
      <c r="Q10" s="11"/>
      <c r="R10" s="11"/>
      <c r="S10" s="11"/>
      <c r="T10" s="11"/>
      <c r="U10" s="11"/>
      <c r="V10" s="11"/>
      <c r="W10" s="11"/>
    </row>
    <row r="11" spans="1:23" x14ac:dyDescent="0.2">
      <c r="F11" s="77" t="str">
        <f>"Report Date:  "&amp;TEXT($C$4,"DD-MMM-YY")</f>
        <v>Report Date:  12-May-19</v>
      </c>
      <c r="G11" s="77"/>
      <c r="H11" s="13"/>
      <c r="I11" s="14"/>
      <c r="J11" s="14"/>
      <c r="K11" s="14"/>
      <c r="L11" s="14"/>
      <c r="M11" s="14"/>
      <c r="N11" s="15"/>
      <c r="O11" s="15"/>
      <c r="P11" s="15"/>
      <c r="Q11" s="15"/>
      <c r="R11" s="15"/>
      <c r="S11" s="15"/>
      <c r="T11" s="15"/>
      <c r="U11" s="15"/>
      <c r="V11" s="15"/>
      <c r="W11" s="15"/>
    </row>
    <row r="12" spans="1:23" x14ac:dyDescent="0.2">
      <c r="F12" s="16"/>
      <c r="G12" s="16"/>
      <c r="H12" s="16"/>
      <c r="I12" s="16"/>
      <c r="J12" s="16"/>
      <c r="K12" s="16"/>
      <c r="L12" s="16"/>
      <c r="M12" s="16"/>
      <c r="N12" s="16"/>
      <c r="O12" s="16"/>
      <c r="P12" s="16"/>
      <c r="Q12" s="16"/>
      <c r="R12" s="16"/>
      <c r="S12" s="16"/>
      <c r="T12" s="16"/>
      <c r="U12" s="16"/>
      <c r="V12" s="16"/>
      <c r="W12" s="16"/>
    </row>
    <row r="13" spans="1:23" x14ac:dyDescent="0.2">
      <c r="F13" s="16"/>
      <c r="G13" s="16"/>
      <c r="H13" s="16"/>
      <c r="I13" s="16"/>
      <c r="J13" s="16"/>
      <c r="K13" s="16"/>
      <c r="L13" s="16"/>
      <c r="M13" s="16"/>
      <c r="N13" s="16"/>
      <c r="O13" s="16"/>
      <c r="P13" s="16"/>
      <c r="Q13" s="16"/>
      <c r="R13" s="16"/>
      <c r="S13" s="16"/>
      <c r="T13" s="16"/>
      <c r="U13" s="16"/>
      <c r="V13" s="16"/>
      <c r="W13" s="16"/>
    </row>
    <row r="14" spans="1:23" x14ac:dyDescent="0.2">
      <c r="F14" s="16"/>
      <c r="G14" s="16"/>
      <c r="H14" s="16"/>
      <c r="I14" s="16"/>
      <c r="J14" s="16"/>
      <c r="K14" s="16"/>
      <c r="L14" s="16"/>
      <c r="M14" s="16"/>
      <c r="N14" s="16"/>
      <c r="O14" s="16"/>
      <c r="P14" s="16"/>
      <c r="Q14" s="16"/>
      <c r="R14" s="16"/>
      <c r="S14" s="16"/>
      <c r="T14" s="16"/>
      <c r="U14" s="16"/>
      <c r="V14" s="16"/>
      <c r="W14" s="16"/>
    </row>
    <row r="15" spans="1:23" x14ac:dyDescent="0.2">
      <c r="F15" s="16"/>
      <c r="G15" s="16"/>
      <c r="H15" s="16"/>
      <c r="I15" s="16"/>
      <c r="J15" s="16"/>
      <c r="K15" s="16"/>
      <c r="L15" s="16"/>
      <c r="M15" s="16"/>
      <c r="N15" s="16"/>
      <c r="O15" s="16"/>
      <c r="P15" s="16"/>
      <c r="Q15" s="16"/>
      <c r="R15" s="16"/>
      <c r="S15" s="16"/>
      <c r="T15" s="16"/>
      <c r="U15" s="16"/>
      <c r="V15" s="16"/>
      <c r="W15" s="16"/>
    </row>
    <row r="16" spans="1:23" x14ac:dyDescent="0.2">
      <c r="F16" s="16"/>
      <c r="G16" s="16"/>
      <c r="H16" s="16"/>
      <c r="I16" s="16"/>
      <c r="J16" s="16"/>
      <c r="K16" s="16"/>
      <c r="L16" s="16"/>
      <c r="M16" s="16"/>
      <c r="N16" s="16"/>
      <c r="O16" s="16"/>
      <c r="P16" s="16"/>
      <c r="Q16" s="16"/>
      <c r="R16" s="16"/>
      <c r="S16" s="16"/>
      <c r="T16" s="16"/>
      <c r="U16" s="16"/>
      <c r="V16" s="16"/>
      <c r="W16" s="16"/>
    </row>
    <row r="17" spans="1:23" x14ac:dyDescent="0.2">
      <c r="G17" s="17"/>
      <c r="H17" s="17"/>
      <c r="I17" s="16"/>
      <c r="J17" s="16"/>
      <c r="K17" s="16"/>
      <c r="L17" s="16"/>
      <c r="M17" s="16"/>
      <c r="N17" s="16"/>
      <c r="O17" s="16"/>
      <c r="P17" s="16"/>
      <c r="Q17" s="16"/>
      <c r="R17" s="16"/>
      <c r="S17" s="16"/>
      <c r="T17" s="16"/>
      <c r="U17" s="16"/>
      <c r="V17" s="16"/>
      <c r="W17" s="16"/>
    </row>
    <row r="18" spans="1:23" x14ac:dyDescent="0.2">
      <c r="F18" s="18" t="s">
        <v>32</v>
      </c>
      <c r="G18" s="12" t="str">
        <f>"*"</f>
        <v>*</v>
      </c>
      <c r="K18" s="16"/>
      <c r="L18" s="16"/>
      <c r="M18" s="16"/>
      <c r="N18" s="16"/>
      <c r="O18" s="16"/>
      <c r="P18" s="16"/>
      <c r="Q18" s="16"/>
      <c r="R18" s="16"/>
      <c r="S18" s="16"/>
      <c r="T18" s="16"/>
      <c r="U18" s="16"/>
      <c r="V18" s="16"/>
      <c r="W18" s="16"/>
    </row>
    <row r="19" spans="1:23" x14ac:dyDescent="0.2">
      <c r="F19" s="18" t="s">
        <v>25</v>
      </c>
      <c r="G19" s="12" t="str">
        <f>"*"</f>
        <v>*</v>
      </c>
    </row>
    <row r="20" spans="1:23" x14ac:dyDescent="0.2">
      <c r="F20" s="18" t="s">
        <v>27</v>
      </c>
      <c r="G20" s="12" t="str">
        <f>"*"</f>
        <v>*</v>
      </c>
    </row>
    <row r="21" spans="1:23" x14ac:dyDescent="0.2">
      <c r="F21" s="18" t="s">
        <v>26</v>
      </c>
      <c r="G21" s="12" t="str">
        <f>"*"</f>
        <v>*</v>
      </c>
    </row>
    <row r="23" spans="1:23" ht="13.5" thickBot="1" x14ac:dyDescent="0.25">
      <c r="M23" s="78" t="s">
        <v>46</v>
      </c>
      <c r="N23" s="78"/>
      <c r="O23" s="78"/>
      <c r="P23" s="19"/>
      <c r="Q23" s="78" t="s">
        <v>47</v>
      </c>
      <c r="R23" s="78"/>
      <c r="S23" s="78"/>
      <c r="T23" s="19"/>
      <c r="U23" s="78" t="s">
        <v>48</v>
      </c>
      <c r="V23" s="78"/>
      <c r="W23" s="78"/>
    </row>
    <row r="24" spans="1:23" s="27" customFormat="1" ht="42" customHeight="1" thickBot="1" x14ac:dyDescent="0.25">
      <c r="A24" s="21"/>
      <c r="B24" s="21"/>
      <c r="C24" s="21"/>
      <c r="D24" s="21"/>
      <c r="E24" s="22"/>
      <c r="F24" s="23" t="s">
        <v>12</v>
      </c>
      <c r="G24" s="24" t="s">
        <v>17</v>
      </c>
      <c r="H24" s="24" t="s">
        <v>52</v>
      </c>
      <c r="I24" s="24" t="s">
        <v>14</v>
      </c>
      <c r="J24" s="24" t="s">
        <v>18</v>
      </c>
      <c r="K24" s="25" t="s">
        <v>24</v>
      </c>
      <c r="L24" s="19"/>
      <c r="M24" s="26" t="s">
        <v>5</v>
      </c>
      <c r="N24" s="26" t="s">
        <v>49</v>
      </c>
      <c r="O24" s="26" t="s">
        <v>50</v>
      </c>
      <c r="P24" s="19"/>
      <c r="Q24" s="26" t="s">
        <v>5</v>
      </c>
      <c r="R24" s="26" t="s">
        <v>49</v>
      </c>
      <c r="S24" s="26" t="s">
        <v>50</v>
      </c>
      <c r="T24" s="19"/>
      <c r="U24" s="26" t="s">
        <v>5</v>
      </c>
      <c r="V24" s="26" t="s">
        <v>49</v>
      </c>
      <c r="W24" s="26" t="s">
        <v>50</v>
      </c>
    </row>
    <row r="25" spans="1:23" s="36" customFormat="1" x14ac:dyDescent="0.2">
      <c r="A25" s="28"/>
      <c r="B25" s="28"/>
      <c r="C25" s="28"/>
      <c r="D25" s="28"/>
      <c r="E25" s="29"/>
      <c r="F25" s="30"/>
      <c r="G25" s="31"/>
      <c r="H25" s="31"/>
      <c r="I25" s="31"/>
      <c r="J25" s="31"/>
      <c r="K25" s="32"/>
      <c r="L25" s="19"/>
      <c r="M25" s="31"/>
      <c r="N25" s="31"/>
      <c r="O25" s="33"/>
      <c r="P25" s="19"/>
      <c r="Q25" s="31"/>
      <c r="R25" s="31"/>
      <c r="S25" s="33"/>
      <c r="T25" s="19"/>
      <c r="U25" s="34">
        <v>0</v>
      </c>
      <c r="V25" s="35"/>
      <c r="W25" s="33"/>
    </row>
    <row r="26" spans="1:23" s="36" customFormat="1" x14ac:dyDescent="0.2">
      <c r="A26" s="28"/>
      <c r="B26" s="28"/>
      <c r="C26" s="28"/>
      <c r="D26" s="28"/>
      <c r="E26" s="29" t="str">
        <f>"""NAV Direct"",""CRONUS JetCorp USA"",""18"",""1"",""C100099"""</f>
        <v>"NAV Direct","CRONUS JetCorp USA","18","1","C100099"</v>
      </c>
      <c r="F26" s="37" t="str">
        <f>"C100099"</f>
        <v>C100099</v>
      </c>
      <c r="G26" s="38" t="str">
        <f>"Voltive Systems"</f>
        <v>Voltive Systems</v>
      </c>
      <c r="H26" s="38" t="str">
        <f>LEFT(G26,11)</f>
        <v>Voltive Sys</v>
      </c>
      <c r="I26" s="38" t="str">
        <f>"LM"</f>
        <v>LM</v>
      </c>
      <c r="J26" s="38" t="str">
        <f>"Linda Martin"</f>
        <v>Linda Martin</v>
      </c>
      <c r="K26" s="39">
        <f>IF(ISERROR(U26/$U$42),0,U26/$U$42)</f>
        <v>4.8901508868858058E-2</v>
      </c>
      <c r="L26" s="19"/>
      <c r="M26" s="40">
        <v>114219.88999999998</v>
      </c>
      <c r="N26" s="40">
        <v>42098.400000000001</v>
      </c>
      <c r="O26" s="41">
        <f>IF(ISERROR((M26-N26)/N26),0,(M26-N26)/N26)</f>
        <v>1.7131646333352333</v>
      </c>
      <c r="P26" s="19"/>
      <c r="Q26" s="40">
        <v>290305.5</v>
      </c>
      <c r="R26" s="40">
        <v>156883.79999999999</v>
      </c>
      <c r="S26" s="41">
        <f>IF(ISERROR((Q26-R26)/R26),0,(Q26-R26)/R26)</f>
        <v>0.85044918595801489</v>
      </c>
      <c r="T26" s="19"/>
      <c r="U26" s="40">
        <v>522168.54</v>
      </c>
      <c r="V26" s="40">
        <v>331069.07</v>
      </c>
      <c r="W26" s="41">
        <f>IF(ISERROR((U26-V26)/V26),0,(U26-V26)/V26)</f>
        <v>0.57721933975892092</v>
      </c>
    </row>
    <row r="27" spans="1:23" s="36" customFormat="1" x14ac:dyDescent="0.2">
      <c r="A27" s="28" t="s">
        <v>21</v>
      </c>
      <c r="B27" s="28"/>
      <c r="C27" s="28"/>
      <c r="D27" s="28"/>
      <c r="E27" s="29" t="str">
        <f>"""NAV Direct"",""CRONUS JetCorp USA"",""18"",""1"",""C100138"""</f>
        <v>"NAV Direct","CRONUS JetCorp USA","18","1","C100138"</v>
      </c>
      <c r="F27" s="37" t="str">
        <f>"C100138"</f>
        <v>C100138</v>
      </c>
      <c r="G27" s="38" t="str">
        <f>"Dantons"</f>
        <v>Dantons</v>
      </c>
      <c r="H27" s="38" t="str">
        <f>LEFT(G27,11)</f>
        <v>Dantons</v>
      </c>
      <c r="I27" s="38" t="str">
        <f>"AH"</f>
        <v>AH</v>
      </c>
      <c r="J27" s="38" t="str">
        <f>"Annette Hill"</f>
        <v>Annette Hill</v>
      </c>
      <c r="K27" s="39">
        <f>IF(ISERROR(U27/$U$42),0,U27/$U$42)</f>
        <v>4.4820913453988996E-2</v>
      </c>
      <c r="L27" s="19"/>
      <c r="M27" s="40">
        <v>136551.92000000001</v>
      </c>
      <c r="N27" s="40">
        <v>0</v>
      </c>
      <c r="O27" s="41">
        <f>IF(ISERROR((M27-N27)/N27),0,(M27-N27)/N27)</f>
        <v>0</v>
      </c>
      <c r="P27" s="19"/>
      <c r="Q27" s="40">
        <v>324381.27</v>
      </c>
      <c r="R27" s="40">
        <v>67232.179999999993</v>
      </c>
      <c r="S27" s="41">
        <f>IF(ISERROR((Q27-R27)/R27),0,(Q27-R27)/R27)</f>
        <v>3.8247917886940459</v>
      </c>
      <c r="T27" s="19"/>
      <c r="U27" s="40">
        <v>478596.09</v>
      </c>
      <c r="V27" s="40">
        <v>109403.13</v>
      </c>
      <c r="W27" s="41">
        <f t="shared" ref="W27:W35" si="0">IF(ISERROR((U27-V27)/V27),0,(U27-V27)/V27)</f>
        <v>3.374610580154334</v>
      </c>
    </row>
    <row r="28" spans="1:23" s="36" customFormat="1" x14ac:dyDescent="0.2">
      <c r="A28" s="28" t="s">
        <v>21</v>
      </c>
      <c r="B28" s="28"/>
      <c r="C28" s="28"/>
      <c r="D28" s="28"/>
      <c r="E28" s="29" t="str">
        <f>"""NAV Direct"",""CRONUS JetCorp USA"",""18"",""1"",""C100086"""</f>
        <v>"NAV Direct","CRONUS JetCorp USA","18","1","C100086"</v>
      </c>
      <c r="F28" s="37" t="str">
        <f>"C100086"</f>
        <v>C100086</v>
      </c>
      <c r="G28" s="38" t="str">
        <f>"Top Action Sports"</f>
        <v>Top Action Sports</v>
      </c>
      <c r="H28" s="38" t="str">
        <f>LEFT(G28,11)</f>
        <v xml:space="preserve">Top Action </v>
      </c>
      <c r="I28" s="38" t="str">
        <f>"BD"</f>
        <v>BD</v>
      </c>
      <c r="J28" s="38" t="str">
        <f>"Bart Duncan"</f>
        <v>Bart Duncan</v>
      </c>
      <c r="K28" s="39">
        <f>IF(ISERROR(U28/$U$42),0,U28/$U$42)</f>
        <v>4.2593045808770338E-2</v>
      </c>
      <c r="L28" s="19"/>
      <c r="M28" s="40">
        <v>141740.03999999998</v>
      </c>
      <c r="N28" s="40">
        <v>52425.409999999996</v>
      </c>
      <c r="O28" s="41">
        <f>IF(ISERROR((M28-N28)/N28),0,(M28-N28)/N28)</f>
        <v>1.7036515308130158</v>
      </c>
      <c r="P28" s="19"/>
      <c r="Q28" s="40">
        <v>337704.85</v>
      </c>
      <c r="R28" s="40">
        <v>169312.2</v>
      </c>
      <c r="S28" s="41">
        <f>IF(ISERROR((Q28-R28)/R28),0,(Q28-R28)/R28)</f>
        <v>0.99456890879688498</v>
      </c>
      <c r="T28" s="19"/>
      <c r="U28" s="40">
        <v>454807</v>
      </c>
      <c r="V28" s="40">
        <v>214860.43</v>
      </c>
      <c r="W28" s="41">
        <f t="shared" si="0"/>
        <v>1.1167555142657026</v>
      </c>
    </row>
    <row r="29" spans="1:23" s="36" customFormat="1" x14ac:dyDescent="0.2">
      <c r="A29" s="28" t="s">
        <v>21</v>
      </c>
      <c r="B29" s="28"/>
      <c r="C29" s="28"/>
      <c r="D29" s="28"/>
      <c r="E29" s="29" t="str">
        <f>"""NAV Direct"",""CRONUS JetCorp USA"",""18"",""1"",""C100145"""</f>
        <v>"NAV Direct","CRONUS JetCorp USA","18","1","C100145"</v>
      </c>
      <c r="F29" s="37" t="str">
        <f>"C100145"</f>
        <v>C100145</v>
      </c>
      <c r="G29" s="38" t="str">
        <f>"Dicon Industries"</f>
        <v>Dicon Industries</v>
      </c>
      <c r="H29" s="38" t="str">
        <f>LEFT(G29,11)</f>
        <v>Dicon Indus</v>
      </c>
      <c r="I29" s="38" t="str">
        <f>"AH"</f>
        <v>AH</v>
      </c>
      <c r="J29" s="38" t="str">
        <f>"Annette Hill"</f>
        <v>Annette Hill</v>
      </c>
      <c r="K29" s="39">
        <f>IF(ISERROR(U29/$U$42),0,U29/$U$42)</f>
        <v>3.309346684550514E-2</v>
      </c>
      <c r="L29" s="19"/>
      <c r="M29" s="40">
        <v>19488.43</v>
      </c>
      <c r="N29" s="40">
        <v>19449.73</v>
      </c>
      <c r="O29" s="41">
        <f>IF(ISERROR((M29-N29)/N29),0,(M29-N29)/N29)</f>
        <v>1.9897448447870861E-3</v>
      </c>
      <c r="P29" s="19"/>
      <c r="Q29" s="40">
        <v>157105.79999999999</v>
      </c>
      <c r="R29" s="40">
        <v>153430.89000000001</v>
      </c>
      <c r="S29" s="41">
        <f>IF(ISERROR((Q29-R29)/R29),0,(Q29-R29)/R29)</f>
        <v>2.3951565424667576E-2</v>
      </c>
      <c r="T29" s="19"/>
      <c r="U29" s="40">
        <v>353370.84</v>
      </c>
      <c r="V29" s="40">
        <v>249754.07</v>
      </c>
      <c r="W29" s="41">
        <f t="shared" si="0"/>
        <v>0.41487520103275999</v>
      </c>
    </row>
    <row r="30" spans="1:23" s="36" customFormat="1" x14ac:dyDescent="0.2">
      <c r="A30" s="28" t="s">
        <v>21</v>
      </c>
      <c r="B30" s="28"/>
      <c r="C30" s="28"/>
      <c r="D30" s="28"/>
      <c r="E30" s="29" t="str">
        <f>"""NAV Direct"",""CRONUS JetCorp USA"",""18"",""1"",""C100083"""</f>
        <v>"NAV Direct","CRONUS JetCorp USA","18","1","C100083"</v>
      </c>
      <c r="F30" s="37" t="str">
        <f>"C100083"</f>
        <v>C100083</v>
      </c>
      <c r="G30" s="38" t="str">
        <f>"Stanfords"</f>
        <v>Stanfords</v>
      </c>
      <c r="H30" s="38" t="str">
        <f>LEFT(G30,11)</f>
        <v>Stanfords</v>
      </c>
      <c r="I30" s="38" t="str">
        <f>"LM"</f>
        <v>LM</v>
      </c>
      <c r="J30" s="38" t="str">
        <f>"Linda Martin"</f>
        <v>Linda Martin</v>
      </c>
      <c r="K30" s="39">
        <f>IF(ISERROR(U30/$U$42),0,U30/$U$42)</f>
        <v>2.3767531475713182E-2</v>
      </c>
      <c r="L30" s="19"/>
      <c r="M30" s="40">
        <v>63626.109999999993</v>
      </c>
      <c r="N30" s="40">
        <v>22875.23</v>
      </c>
      <c r="O30" s="41">
        <f>IF(ISERROR((M30-N30)/N30),0,(M30-N30)/N30)</f>
        <v>1.7814413232129247</v>
      </c>
      <c r="P30" s="19"/>
      <c r="Q30" s="40">
        <v>153101.45000000001</v>
      </c>
      <c r="R30" s="40">
        <v>102391.54000000001</v>
      </c>
      <c r="S30" s="41">
        <f>IF(ISERROR((Q30-R30)/R30),0,(Q30-R30)/R30)</f>
        <v>0.49525488140914764</v>
      </c>
      <c r="T30" s="19"/>
      <c r="U30" s="40">
        <v>253788.83999999997</v>
      </c>
      <c r="V30" s="40">
        <v>192368.25</v>
      </c>
      <c r="W30" s="41">
        <f t="shared" si="0"/>
        <v>0.3192865246733802</v>
      </c>
    </row>
    <row r="31" spans="1:23" s="36" customFormat="1" x14ac:dyDescent="0.2">
      <c r="A31" s="28" t="s">
        <v>21</v>
      </c>
      <c r="B31" s="28"/>
      <c r="C31" s="28"/>
      <c r="D31" s="28"/>
      <c r="E31" s="29" t="str">
        <f>"""NAV Direct"",""CRONUS JetCorp USA"",""18"",""1"",""C100072"""</f>
        <v>"NAV Direct","CRONUS JetCorp USA","18","1","C100072"</v>
      </c>
      <c r="F31" s="37" t="str">
        <f>"C100072"</f>
        <v>C100072</v>
      </c>
      <c r="G31" s="38" t="str">
        <f>"Danger Unlimited"</f>
        <v>Danger Unlimited</v>
      </c>
      <c r="H31" s="38" t="str">
        <f>LEFT(G31,11)</f>
        <v>Danger Unli</v>
      </c>
      <c r="I31" s="38" t="str">
        <f>"BD"</f>
        <v>BD</v>
      </c>
      <c r="J31" s="38" t="str">
        <f>"Bart Duncan"</f>
        <v>Bart Duncan</v>
      </c>
      <c r="K31" s="39">
        <f>IF(ISERROR(U31/$U$42),0,U31/$U$42)</f>
        <v>2.3442569706340181E-2</v>
      </c>
      <c r="L31" s="19"/>
      <c r="M31" s="40">
        <v>101532.05</v>
      </c>
      <c r="N31" s="40">
        <v>72585.67</v>
      </c>
      <c r="O31" s="41">
        <f>IF(ISERROR((M31-N31)/N31),0,(M31-N31)/N31)</f>
        <v>0.39878918249290812</v>
      </c>
      <c r="P31" s="19"/>
      <c r="Q31" s="40">
        <v>154241.66</v>
      </c>
      <c r="R31" s="40">
        <v>102101.73999999999</v>
      </c>
      <c r="S31" s="41">
        <f>IF(ISERROR((Q31-R31)/R31),0,(Q31-R31)/R31)</f>
        <v>0.51066632165132564</v>
      </c>
      <c r="T31" s="19"/>
      <c r="U31" s="40">
        <v>250318.90999999997</v>
      </c>
      <c r="V31" s="40">
        <v>193807.84</v>
      </c>
      <c r="W31" s="41">
        <f t="shared" si="0"/>
        <v>0.29158299272103738</v>
      </c>
    </row>
    <row r="32" spans="1:23" s="36" customFormat="1" x14ac:dyDescent="0.2">
      <c r="A32" s="28" t="s">
        <v>21</v>
      </c>
      <c r="B32" s="28"/>
      <c r="C32" s="28"/>
      <c r="D32" s="28"/>
      <c r="E32" s="29" t="str">
        <f>"""NAV Direct"",""CRONUS JetCorp USA"",""18"",""1"",""C100082"""</f>
        <v>"NAV Direct","CRONUS JetCorp USA","18","1","C100082"</v>
      </c>
      <c r="F32" s="37" t="str">
        <f>"C100082"</f>
        <v>C100082</v>
      </c>
      <c r="G32" s="38" t="str">
        <f>"Sporting Goods Emporium"</f>
        <v>Sporting Goods Emporium</v>
      </c>
      <c r="H32" s="38" t="str">
        <f>LEFT(G32,11)</f>
        <v>Sporting Go</v>
      </c>
      <c r="I32" s="38" t="str">
        <f>"BD"</f>
        <v>BD</v>
      </c>
      <c r="J32" s="38" t="str">
        <f>"Bart Duncan"</f>
        <v>Bart Duncan</v>
      </c>
      <c r="K32" s="39">
        <f>IF(ISERROR(U32/$U$42),0,U32/$U$42)</f>
        <v>2.2672781554118348E-2</v>
      </c>
      <c r="L32" s="19"/>
      <c r="M32" s="40">
        <v>40612.199999999997</v>
      </c>
      <c r="N32" s="40">
        <v>17591.95</v>
      </c>
      <c r="O32" s="41">
        <f>IF(ISERROR((M32-N32)/N32),0,(M32-N32)/N32)</f>
        <v>1.3085672708255762</v>
      </c>
      <c r="P32" s="19"/>
      <c r="Q32" s="40">
        <v>127638.25</v>
      </c>
      <c r="R32" s="40">
        <v>62379.14</v>
      </c>
      <c r="S32" s="41">
        <f>IF(ISERROR((Q32-R32)/R32),0,(Q32-R32)/R32)</f>
        <v>1.0461687993774842</v>
      </c>
      <c r="T32" s="19"/>
      <c r="U32" s="40">
        <v>242099.13999999998</v>
      </c>
      <c r="V32" s="40">
        <v>108080.35</v>
      </c>
      <c r="W32" s="41">
        <f t="shared" si="0"/>
        <v>1.2399921909949401</v>
      </c>
    </row>
    <row r="33" spans="1:23" s="36" customFormat="1" x14ac:dyDescent="0.2">
      <c r="A33" s="28" t="s">
        <v>21</v>
      </c>
      <c r="B33" s="28"/>
      <c r="C33" s="28"/>
      <c r="D33" s="28"/>
      <c r="E33" s="29" t="str">
        <f>"""NAV Direct"",""CRONUS JetCorp USA"",""18"",""1"",""C100097"""</f>
        <v>"NAV Direct","CRONUS JetCorp USA","18","1","C100097"</v>
      </c>
      <c r="F33" s="37" t="str">
        <f>"C100097"</f>
        <v>C100097</v>
      </c>
      <c r="G33" s="38" t="str">
        <f>"Solotech"</f>
        <v>Solotech</v>
      </c>
      <c r="H33" s="38" t="str">
        <f>LEFT(G33,11)</f>
        <v>Solotech</v>
      </c>
      <c r="I33" s="38" t="str">
        <f>"AH"</f>
        <v>AH</v>
      </c>
      <c r="J33" s="38" t="str">
        <f>"Annette Hill"</f>
        <v>Annette Hill</v>
      </c>
      <c r="K33" s="39">
        <f>IF(ISERROR(U33/$U$42),0,U33/$U$42)</f>
        <v>2.2073946407480647E-2</v>
      </c>
      <c r="L33" s="19"/>
      <c r="M33" s="40">
        <v>40925.620000000003</v>
      </c>
      <c r="N33" s="40">
        <v>0</v>
      </c>
      <c r="O33" s="41">
        <f>IF(ISERROR((M33-N33)/N33),0,(M33-N33)/N33)</f>
        <v>0</v>
      </c>
      <c r="P33" s="19"/>
      <c r="Q33" s="40">
        <v>137891.07</v>
      </c>
      <c r="R33" s="40">
        <v>19205.37</v>
      </c>
      <c r="S33" s="41">
        <f>IF(ISERROR((Q33-R33)/R33),0,(Q33-R33)/R33)</f>
        <v>6.1798184570253021</v>
      </c>
      <c r="T33" s="19"/>
      <c r="U33" s="40">
        <v>235704.8</v>
      </c>
      <c r="V33" s="40">
        <v>116123.17</v>
      </c>
      <c r="W33" s="41">
        <f t="shared" si="0"/>
        <v>1.0297826867799078</v>
      </c>
    </row>
    <row r="34" spans="1:23" s="36" customFormat="1" x14ac:dyDescent="0.2">
      <c r="A34" s="28" t="s">
        <v>21</v>
      </c>
      <c r="B34" s="28"/>
      <c r="C34" s="28"/>
      <c r="D34" s="28"/>
      <c r="E34" s="29" t="str">
        <f>"""NAV Direct"",""CRONUS JetCorp USA"",""18"",""1"",""C100075"""</f>
        <v>"NAV Direct","CRONUS JetCorp USA","18","1","C100075"</v>
      </c>
      <c r="F34" s="37" t="str">
        <f>"C100075"</f>
        <v>C100075</v>
      </c>
      <c r="G34" s="38" t="str">
        <f>"Selangorian Ltd."</f>
        <v>Selangorian Ltd.</v>
      </c>
      <c r="H34" s="38" t="str">
        <f>LEFT(G34,11)</f>
        <v>Selangorian</v>
      </c>
      <c r="I34" s="38" t="str">
        <f>"LM"</f>
        <v>LM</v>
      </c>
      <c r="J34" s="38" t="str">
        <f>"Linda Martin"</f>
        <v>Linda Martin</v>
      </c>
      <c r="K34" s="39">
        <f>IF(ISERROR(U34/$U$42),0,U34/$U$42)</f>
        <v>2.0475915137891501E-2</v>
      </c>
      <c r="L34" s="19"/>
      <c r="M34" s="40">
        <v>55893.59</v>
      </c>
      <c r="N34" s="40">
        <v>14125.579999999998</v>
      </c>
      <c r="O34" s="41">
        <f>IF(ISERROR((M34-N34)/N34),0,(M34-N34)/N34)</f>
        <v>2.9569058403265567</v>
      </c>
      <c r="P34" s="19"/>
      <c r="Q34" s="40">
        <v>156382.73000000001</v>
      </c>
      <c r="R34" s="40">
        <v>71762.41</v>
      </c>
      <c r="S34" s="41">
        <f>IF(ISERROR((Q34-R34)/R34),0,(Q34-R34)/R34)</f>
        <v>1.1791733304385958</v>
      </c>
      <c r="T34" s="19"/>
      <c r="U34" s="40">
        <v>218641.08</v>
      </c>
      <c r="V34" s="40">
        <v>114634.90000000001</v>
      </c>
      <c r="W34" s="41">
        <f t="shared" si="0"/>
        <v>0.90728198829501283</v>
      </c>
    </row>
    <row r="35" spans="1:23" s="36" customFormat="1" x14ac:dyDescent="0.2">
      <c r="A35" s="28" t="s">
        <v>21</v>
      </c>
      <c r="B35" s="28"/>
      <c r="C35" s="28"/>
      <c r="D35" s="28"/>
      <c r="E35" s="29" t="str">
        <f>"""NAV Direct"",""CRONUS JetCorp USA"",""18"",""1"",""C100008"""</f>
        <v>"NAV Direct","CRONUS JetCorp USA","18","1","C100008"</v>
      </c>
      <c r="F35" s="37" t="str">
        <f>"C100008"</f>
        <v>C100008</v>
      </c>
      <c r="G35" s="38" t="str">
        <f>"Blanemark Hifi Shop"</f>
        <v>Blanemark Hifi Shop</v>
      </c>
      <c r="H35" s="38" t="str">
        <f>LEFT(G35,11)</f>
        <v>Blanemark H</v>
      </c>
      <c r="I35" s="38" t="str">
        <f>"PS"</f>
        <v>PS</v>
      </c>
      <c r="J35" s="38" t="str">
        <f>"Peter Saddow"</f>
        <v>Peter Saddow</v>
      </c>
      <c r="K35" s="39">
        <f>IF(ISERROR(U35/$U$42),0,U35/$U$42)</f>
        <v>1.9055412097544515E-2</v>
      </c>
      <c r="L35" s="19"/>
      <c r="M35" s="40">
        <v>48217.54</v>
      </c>
      <c r="N35" s="40">
        <v>18521.78</v>
      </c>
      <c r="O35" s="41">
        <f>IF(ISERROR((M35-N35)/N35),0,(M35-N35)/N35)</f>
        <v>1.6032886687996513</v>
      </c>
      <c r="P35" s="19"/>
      <c r="Q35" s="40">
        <v>112485.62999999999</v>
      </c>
      <c r="R35" s="40">
        <v>84433.819999999992</v>
      </c>
      <c r="S35" s="41">
        <f>IF(ISERROR((Q35-R35)/R35),0,(Q35-R35)/R35)</f>
        <v>0.33223428716123471</v>
      </c>
      <c r="T35" s="19"/>
      <c r="U35" s="40">
        <v>203473.00000000003</v>
      </c>
      <c r="V35" s="40">
        <v>135717.68</v>
      </c>
      <c r="W35" s="41">
        <f t="shared" si="0"/>
        <v>0.4992372401296577</v>
      </c>
    </row>
    <row r="36" spans="1:23" hidden="1" x14ac:dyDescent="0.2">
      <c r="A36" s="2" t="s">
        <v>16</v>
      </c>
      <c r="F36" s="42" t="s">
        <v>28</v>
      </c>
      <c r="H36" s="38" t="str">
        <f>LEFT(G36,11)</f>
        <v/>
      </c>
      <c r="M36" s="43"/>
      <c r="N36" s="43"/>
      <c r="O36" s="44"/>
      <c r="P36" s="19"/>
      <c r="Q36" s="43"/>
      <c r="R36" s="43"/>
      <c r="S36" s="44"/>
      <c r="T36" s="19"/>
      <c r="U36" s="45">
        <v>0</v>
      </c>
      <c r="V36" s="43"/>
      <c r="W36" s="44"/>
    </row>
    <row r="37" spans="1:23" x14ac:dyDescent="0.2">
      <c r="F37" s="42"/>
      <c r="M37" s="43"/>
      <c r="N37" s="43"/>
      <c r="O37" s="44"/>
      <c r="P37" s="19"/>
      <c r="Q37" s="43"/>
      <c r="R37" s="43"/>
      <c r="S37" s="44"/>
      <c r="T37" s="19"/>
      <c r="U37" s="45"/>
      <c r="V37" s="43"/>
      <c r="W37" s="44"/>
    </row>
    <row r="38" spans="1:23" x14ac:dyDescent="0.2">
      <c r="J38" s="46" t="str">
        <f>"Top "&amp;$C$3&amp;" Total Sales:"</f>
        <v>Top 10 Total Sales:</v>
      </c>
      <c r="K38" s="47">
        <f>IF(ISERROR(U38/$U$42),0,U38/$U$42)</f>
        <v>0.3008970913562109</v>
      </c>
      <c r="M38" s="48">
        <f>SUBTOTAL(9,M26:M37)</f>
        <v>762807.3899999999</v>
      </c>
      <c r="N38" s="49"/>
      <c r="O38" s="50"/>
      <c r="P38" s="19"/>
      <c r="Q38" s="48">
        <f>SUBTOTAL(9,Q26:Q37)</f>
        <v>1951238.2099999997</v>
      </c>
      <c r="R38" s="48"/>
      <c r="S38" s="50"/>
      <c r="T38" s="19"/>
      <c r="U38" s="48">
        <f>SUBTOTAL(9,U26:U37)</f>
        <v>3212968.24</v>
      </c>
      <c r="V38" s="51"/>
      <c r="W38" s="52"/>
    </row>
    <row r="39" spans="1:23" ht="7.5" customHeight="1" x14ac:dyDescent="0.2">
      <c r="F39" s="31"/>
      <c r="G39" s="31"/>
      <c r="H39" s="31"/>
      <c r="I39" s="31"/>
      <c r="J39" s="53"/>
      <c r="K39" s="32"/>
      <c r="M39" s="54"/>
      <c r="N39" s="54"/>
      <c r="O39" s="55"/>
      <c r="P39" s="19"/>
      <c r="Q39" s="54"/>
      <c r="R39" s="54"/>
      <c r="S39" s="55"/>
      <c r="T39" s="19"/>
      <c r="U39" s="56"/>
      <c r="V39" s="56"/>
      <c r="W39" s="57"/>
    </row>
    <row r="40" spans="1:23" x14ac:dyDescent="0.2">
      <c r="J40" s="58" t="s">
        <v>22</v>
      </c>
      <c r="K40" s="32">
        <f>IF(ISERROR(U40/$U$42),0,U40/$U$42)</f>
        <v>0.6991029086437891</v>
      </c>
      <c r="M40" s="56">
        <v>1626430.09</v>
      </c>
      <c r="N40" s="59"/>
      <c r="O40" s="60"/>
      <c r="P40" s="19"/>
      <c r="Q40" s="56">
        <v>4784868.0399999991</v>
      </c>
      <c r="R40" s="56"/>
      <c r="S40" s="60"/>
      <c r="T40" s="19"/>
      <c r="U40" s="56">
        <v>7464995.5299999993</v>
      </c>
      <c r="V40" s="40"/>
      <c r="W40" s="60"/>
    </row>
    <row r="41" spans="1:23" ht="6.75" customHeight="1" x14ac:dyDescent="0.2">
      <c r="J41" s="58"/>
      <c r="K41" s="61"/>
      <c r="M41" s="62"/>
      <c r="N41" s="62"/>
      <c r="O41" s="63"/>
      <c r="P41" s="19"/>
      <c r="Q41" s="62"/>
      <c r="R41" s="62"/>
      <c r="S41" s="63"/>
      <c r="T41" s="19"/>
      <c r="U41" s="64"/>
      <c r="V41" s="64"/>
      <c r="W41" s="63"/>
    </row>
    <row r="42" spans="1:23" ht="13.5" thickBot="1" x14ac:dyDescent="0.25">
      <c r="J42" s="58" t="s">
        <v>23</v>
      </c>
      <c r="K42" s="65">
        <f>IF(ISERROR(U42/$U$42),0,U42/$U$42)</f>
        <v>1</v>
      </c>
      <c r="M42" s="66">
        <f>SUM(M38:M41)</f>
        <v>2389237.48</v>
      </c>
      <c r="N42" s="67"/>
      <c r="O42" s="68"/>
      <c r="P42" s="19"/>
      <c r="Q42" s="66">
        <f>SUM(Q38:Q41)</f>
        <v>6736106.2499999991</v>
      </c>
      <c r="R42" s="67"/>
      <c r="S42" s="68"/>
      <c r="T42" s="19"/>
      <c r="U42" s="66">
        <f>SUM(U38:U41)</f>
        <v>10677963.77</v>
      </c>
      <c r="V42" s="69"/>
      <c r="W42" s="68"/>
    </row>
    <row r="43" spans="1:23" ht="13.5" thickTop="1" x14ac:dyDescent="0.2">
      <c r="K43" s="61"/>
      <c r="P43" s="19"/>
      <c r="T43" s="19"/>
    </row>
  </sheetData>
  <mergeCells count="5">
    <mergeCell ref="F10:G10"/>
    <mergeCell ref="F11:G11"/>
    <mergeCell ref="M23:O23"/>
    <mergeCell ref="Q23:S23"/>
    <mergeCell ref="U23:W23"/>
  </mergeCells>
  <phoneticPr fontId="3" type="noConversion"/>
  <conditionalFormatting sqref="F26:W26">
    <cfRule type="expression" dxfId="2" priority="103">
      <formula>MOD(ROW(),2)=0</formula>
    </cfRule>
  </conditionalFormatting>
  <conditionalFormatting sqref="O36:O37">
    <cfRule type="iconSet" priority="189">
      <iconSet iconSet="5Arrows">
        <cfvo type="percent" val="0"/>
        <cfvo type="num" val="-0.2"/>
        <cfvo type="num" val="-0.1"/>
        <cfvo type="num" val="0.1"/>
        <cfvo type="num" val="0.2"/>
      </iconSet>
    </cfRule>
  </conditionalFormatting>
  <conditionalFormatting sqref="S36:S37">
    <cfRule type="iconSet" priority="191">
      <iconSet iconSet="5Arrows">
        <cfvo type="percent" val="0"/>
        <cfvo type="num" val="-0.2"/>
        <cfvo type="num" val="-0.1"/>
        <cfvo type="num" val="0.1"/>
        <cfvo type="num" val="0.2"/>
      </iconSet>
    </cfRule>
  </conditionalFormatting>
  <conditionalFormatting sqref="W36:W37">
    <cfRule type="iconSet" priority="193">
      <iconSet iconSet="5Arrows">
        <cfvo type="percent" val="0"/>
        <cfvo type="num" val="-0.2"/>
        <cfvo type="num" val="-0.1"/>
        <cfvo type="num" val="0.1"/>
        <cfvo type="num" val="0.2"/>
      </iconSet>
    </cfRule>
  </conditionalFormatting>
  <conditionalFormatting sqref="H36">
    <cfRule type="expression" dxfId="1" priority="94">
      <formula>MOD(ROW(),2)=0</formula>
    </cfRule>
  </conditionalFormatting>
  <conditionalFormatting sqref="M36:M37 M26">
    <cfRule type="dataBar" priority="295">
      <dataBar>
        <cfvo type="min"/>
        <cfvo type="max"/>
        <color rgb="FF638EC6"/>
      </dataBar>
    </cfRule>
  </conditionalFormatting>
  <conditionalFormatting sqref="Q36:Q37 Q26">
    <cfRule type="dataBar" priority="297">
      <dataBar>
        <cfvo type="min"/>
        <cfvo type="max"/>
        <color rgb="FF638EC6"/>
      </dataBar>
    </cfRule>
  </conditionalFormatting>
  <conditionalFormatting sqref="F27:W35">
    <cfRule type="expression" dxfId="0" priority="1">
      <formula>MOD(ROW(),2)=0</formula>
    </cfRule>
  </conditionalFormatting>
  <conditionalFormatting sqref="M27:M35">
    <cfRule type="dataBar" priority="2">
      <dataBar>
        <cfvo type="min"/>
        <cfvo type="max"/>
        <color rgb="FF638EC6"/>
      </dataBar>
    </cfRule>
  </conditionalFormatting>
  <conditionalFormatting sqref="Q27:Q35">
    <cfRule type="dataBar" priority="3">
      <dataBar>
        <cfvo type="min"/>
        <cfvo type="max"/>
        <color rgb="FF638EC6"/>
      </dataBar>
    </cfRule>
  </conditionalFormatting>
  <pageMargins left="0.75" right="0.75" top="1" bottom="1" header="0.5" footer="0.5"/>
  <pageSetup scale="64"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workbookViewId="0"/>
  </sheetViews>
  <sheetFormatPr defaultRowHeight="12.75" x14ac:dyDescent="0.2"/>
  <sheetData>
    <row r="1" spans="1:6" x14ac:dyDescent="0.2">
      <c r="A1" s="1" t="s">
        <v>256</v>
      </c>
      <c r="C1" s="1" t="s">
        <v>10</v>
      </c>
      <c r="D1" s="1" t="s">
        <v>9</v>
      </c>
      <c r="E1" s="1" t="s">
        <v>7</v>
      </c>
      <c r="F1" s="1" t="s">
        <v>233</v>
      </c>
    </row>
    <row r="4" spans="1:6" x14ac:dyDescent="0.2">
      <c r="A4" s="1" t="s">
        <v>11</v>
      </c>
      <c r="C4" s="1" t="s">
        <v>19</v>
      </c>
      <c r="D4" s="1" t="s">
        <v>254</v>
      </c>
    </row>
    <row r="5" spans="1:6" x14ac:dyDescent="0.2">
      <c r="A5" s="1" t="s">
        <v>11</v>
      </c>
      <c r="C5" s="1" t="s">
        <v>20</v>
      </c>
      <c r="D5" s="1" t="s">
        <v>255</v>
      </c>
      <c r="F5" s="1" t="s">
        <v>234</v>
      </c>
    </row>
    <row r="6" spans="1:6" x14ac:dyDescent="0.2">
      <c r="A6" s="1" t="s">
        <v>11</v>
      </c>
      <c r="C6" s="1" t="s">
        <v>30</v>
      </c>
      <c r="D6" s="1" t="s">
        <v>8</v>
      </c>
    </row>
    <row r="7" spans="1:6" x14ac:dyDescent="0.2">
      <c r="A7" s="1" t="s">
        <v>11</v>
      </c>
      <c r="C7" s="1" t="s">
        <v>31</v>
      </c>
      <c r="D7" s="1" t="s">
        <v>8</v>
      </c>
      <c r="E7" s="1" t="s">
        <v>56</v>
      </c>
    </row>
    <row r="8" spans="1:6" x14ac:dyDescent="0.2">
      <c r="A8" s="1" t="s">
        <v>11</v>
      </c>
      <c r="C8" s="1" t="s">
        <v>13</v>
      </c>
      <c r="D8" s="1" t="s">
        <v>235</v>
      </c>
      <c r="E8" s="1" t="s">
        <v>57</v>
      </c>
    </row>
    <row r="9" spans="1:6" x14ac:dyDescent="0.2">
      <c r="A9" s="1" t="s">
        <v>11</v>
      </c>
      <c r="C9" s="1" t="s">
        <v>14</v>
      </c>
      <c r="D9" s="1" t="s">
        <v>235</v>
      </c>
      <c r="E9" s="1" t="s">
        <v>58</v>
      </c>
    </row>
    <row r="10" spans="1:6" x14ac:dyDescent="0.2">
      <c r="A10" s="1" t="s">
        <v>11</v>
      </c>
      <c r="C10" s="1" t="s">
        <v>34</v>
      </c>
      <c r="D10" s="1" t="s">
        <v>51</v>
      </c>
      <c r="E10" s="1" t="s">
        <v>59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workbookViewId="0"/>
  </sheetViews>
  <sheetFormatPr defaultRowHeight="12.75" x14ac:dyDescent="0.2"/>
  <sheetData>
    <row r="1" spans="1:6" x14ac:dyDescent="0.2">
      <c r="A1" s="1" t="s">
        <v>256</v>
      </c>
      <c r="C1" s="1" t="s">
        <v>10</v>
      </c>
      <c r="D1" s="1" t="s">
        <v>9</v>
      </c>
      <c r="E1" s="1" t="s">
        <v>7</v>
      </c>
      <c r="F1" s="1" t="s">
        <v>233</v>
      </c>
    </row>
    <row r="4" spans="1:6" x14ac:dyDescent="0.2">
      <c r="A4" s="1" t="s">
        <v>11</v>
      </c>
      <c r="C4" s="1" t="s">
        <v>19</v>
      </c>
      <c r="D4" s="1" t="s">
        <v>254</v>
      </c>
    </row>
    <row r="5" spans="1:6" x14ac:dyDescent="0.2">
      <c r="A5" s="1" t="s">
        <v>11</v>
      </c>
      <c r="C5" s="1" t="s">
        <v>20</v>
      </c>
      <c r="D5" s="1" t="s">
        <v>255</v>
      </c>
      <c r="F5" s="1" t="s">
        <v>234</v>
      </c>
    </row>
    <row r="6" spans="1:6" x14ac:dyDescent="0.2">
      <c r="A6" s="1" t="s">
        <v>11</v>
      </c>
      <c r="C6" s="1" t="s">
        <v>30</v>
      </c>
      <c r="D6" s="1" t="s">
        <v>8</v>
      </c>
    </row>
    <row r="7" spans="1:6" x14ac:dyDescent="0.2">
      <c r="A7" s="1" t="s">
        <v>11</v>
      </c>
      <c r="C7" s="1" t="s">
        <v>31</v>
      </c>
      <c r="D7" s="1" t="s">
        <v>8</v>
      </c>
      <c r="E7" s="1" t="s">
        <v>56</v>
      </c>
    </row>
    <row r="8" spans="1:6" x14ac:dyDescent="0.2">
      <c r="A8" s="1" t="s">
        <v>11</v>
      </c>
      <c r="C8" s="1" t="s">
        <v>13</v>
      </c>
      <c r="D8" s="1" t="s">
        <v>235</v>
      </c>
      <c r="E8" s="1" t="s">
        <v>57</v>
      </c>
    </row>
    <row r="9" spans="1:6" x14ac:dyDescent="0.2">
      <c r="A9" s="1" t="s">
        <v>11</v>
      </c>
      <c r="C9" s="1" t="s">
        <v>14</v>
      </c>
      <c r="D9" s="1" t="s">
        <v>235</v>
      </c>
      <c r="E9" s="1" t="s">
        <v>58</v>
      </c>
    </row>
    <row r="10" spans="1:6" x14ac:dyDescent="0.2">
      <c r="A10" s="1" t="s">
        <v>11</v>
      </c>
      <c r="C10" s="1" t="s">
        <v>34</v>
      </c>
      <c r="D10" s="1" t="s">
        <v>51</v>
      </c>
      <c r="E10" s="1" t="s">
        <v>59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3"/>
  <sheetViews>
    <sheetView workbookViewId="0"/>
  </sheetViews>
  <sheetFormatPr defaultRowHeight="12.75" x14ac:dyDescent="0.2"/>
  <sheetData>
    <row r="1" spans="1:23" x14ac:dyDescent="0.2">
      <c r="A1" s="1" t="s">
        <v>257</v>
      </c>
      <c r="B1" s="1" t="s">
        <v>16</v>
      </c>
      <c r="C1" s="1" t="s">
        <v>16</v>
      </c>
      <c r="E1" s="1" t="s">
        <v>16</v>
      </c>
      <c r="F1" s="1" t="s">
        <v>15</v>
      </c>
      <c r="G1" s="1" t="s">
        <v>15</v>
      </c>
      <c r="I1" s="1" t="s">
        <v>16</v>
      </c>
      <c r="O1" s="1" t="s">
        <v>55</v>
      </c>
      <c r="S1" s="1" t="s">
        <v>55</v>
      </c>
      <c r="W1" s="1" t="s">
        <v>55</v>
      </c>
    </row>
    <row r="2" spans="1:23" x14ac:dyDescent="0.2">
      <c r="A2" s="1" t="s">
        <v>35</v>
      </c>
      <c r="N2" s="1" t="s">
        <v>36</v>
      </c>
      <c r="R2" s="1" t="s">
        <v>36</v>
      </c>
      <c r="V2" s="1" t="s">
        <v>36</v>
      </c>
    </row>
    <row r="3" spans="1:23" x14ac:dyDescent="0.2">
      <c r="A3" s="1" t="s">
        <v>16</v>
      </c>
      <c r="B3" s="1" t="s">
        <v>33</v>
      </c>
      <c r="C3" s="1" t="s">
        <v>216</v>
      </c>
    </row>
    <row r="4" spans="1:23" x14ac:dyDescent="0.2">
      <c r="A4" s="1" t="s">
        <v>16</v>
      </c>
      <c r="B4" s="1" t="s">
        <v>20</v>
      </c>
      <c r="C4" s="1" t="s">
        <v>217</v>
      </c>
      <c r="M4" s="1" t="s">
        <v>37</v>
      </c>
      <c r="N4" s="1" t="s">
        <v>38</v>
      </c>
      <c r="Q4" s="1" t="s">
        <v>37</v>
      </c>
      <c r="R4" s="1" t="s">
        <v>38</v>
      </c>
      <c r="U4" s="1" t="s">
        <v>39</v>
      </c>
      <c r="V4" s="1" t="s">
        <v>40</v>
      </c>
    </row>
    <row r="5" spans="1:23" x14ac:dyDescent="0.2">
      <c r="A5" s="1" t="s">
        <v>16</v>
      </c>
      <c r="B5" s="1" t="s">
        <v>34</v>
      </c>
      <c r="C5" s="1" t="s">
        <v>218</v>
      </c>
      <c r="M5" s="1" t="s">
        <v>41</v>
      </c>
      <c r="N5" s="1" t="s">
        <v>42</v>
      </c>
      <c r="Q5" s="1" t="s">
        <v>41</v>
      </c>
      <c r="R5" s="1" t="s">
        <v>42</v>
      </c>
      <c r="U5" s="1" t="s">
        <v>41</v>
      </c>
      <c r="V5" s="1" t="s">
        <v>42</v>
      </c>
    </row>
    <row r="6" spans="1:23" x14ac:dyDescent="0.2">
      <c r="A6" s="1" t="s">
        <v>16</v>
      </c>
      <c r="M6" s="1" t="s">
        <v>219</v>
      </c>
      <c r="N6" s="1" t="s">
        <v>220</v>
      </c>
      <c r="Q6" s="1" t="s">
        <v>221</v>
      </c>
      <c r="R6" s="1" t="s">
        <v>222</v>
      </c>
      <c r="U6" s="1" t="s">
        <v>223</v>
      </c>
      <c r="V6" s="1" t="s">
        <v>224</v>
      </c>
    </row>
    <row r="7" spans="1:23" x14ac:dyDescent="0.2">
      <c r="A7" s="1" t="s">
        <v>16</v>
      </c>
      <c r="Q7" s="1" t="s">
        <v>53</v>
      </c>
      <c r="R7" s="1" t="s">
        <v>60</v>
      </c>
    </row>
    <row r="8" spans="1:23" x14ac:dyDescent="0.2">
      <c r="A8" s="1" t="s">
        <v>16</v>
      </c>
      <c r="Q8" s="1" t="s">
        <v>54</v>
      </c>
      <c r="R8" s="1" t="s">
        <v>61</v>
      </c>
    </row>
    <row r="10" spans="1:23" x14ac:dyDescent="0.2">
      <c r="F10" s="1" t="s">
        <v>43</v>
      </c>
    </row>
    <row r="11" spans="1:23" x14ac:dyDescent="0.2">
      <c r="F11" s="1" t="s">
        <v>44</v>
      </c>
    </row>
    <row r="18" spans="1:23" x14ac:dyDescent="0.2">
      <c r="F18" s="1" t="s">
        <v>32</v>
      </c>
      <c r="G18" s="1" t="s">
        <v>225</v>
      </c>
    </row>
    <row r="19" spans="1:23" x14ac:dyDescent="0.2">
      <c r="F19" s="1" t="s">
        <v>25</v>
      </c>
      <c r="G19" s="1" t="s">
        <v>226</v>
      </c>
    </row>
    <row r="20" spans="1:23" x14ac:dyDescent="0.2">
      <c r="F20" s="1" t="s">
        <v>27</v>
      </c>
      <c r="G20" s="1" t="s">
        <v>227</v>
      </c>
    </row>
    <row r="21" spans="1:23" x14ac:dyDescent="0.2">
      <c r="F21" s="1" t="s">
        <v>26</v>
      </c>
      <c r="G21" s="1" t="s">
        <v>228</v>
      </c>
    </row>
    <row r="23" spans="1:23" x14ac:dyDescent="0.2">
      <c r="M23" s="1" t="s">
        <v>46</v>
      </c>
      <c r="Q23" s="1" t="s">
        <v>47</v>
      </c>
      <c r="U23" s="1" t="s">
        <v>48</v>
      </c>
    </row>
    <row r="24" spans="1:23" x14ac:dyDescent="0.2">
      <c r="F24" s="1" t="s">
        <v>12</v>
      </c>
      <c r="G24" s="1" t="s">
        <v>17</v>
      </c>
      <c r="H24" s="1" t="s">
        <v>52</v>
      </c>
      <c r="I24" s="1" t="s">
        <v>14</v>
      </c>
      <c r="J24" s="1" t="s">
        <v>18</v>
      </c>
      <c r="K24" s="1" t="s">
        <v>24</v>
      </c>
      <c r="M24" s="1" t="s">
        <v>5</v>
      </c>
      <c r="N24" s="1" t="s">
        <v>49</v>
      </c>
      <c r="O24" s="1" t="s">
        <v>50</v>
      </c>
      <c r="Q24" s="1" t="s">
        <v>5</v>
      </c>
      <c r="R24" s="1" t="s">
        <v>49</v>
      </c>
      <c r="S24" s="1" t="s">
        <v>50</v>
      </c>
      <c r="U24" s="1" t="s">
        <v>5</v>
      </c>
      <c r="V24" s="1" t="s">
        <v>49</v>
      </c>
      <c r="W24" s="1" t="s">
        <v>50</v>
      </c>
    </row>
    <row r="25" spans="1:23" x14ac:dyDescent="0.2">
      <c r="U25" s="1" t="s">
        <v>29</v>
      </c>
    </row>
    <row r="26" spans="1:23" x14ac:dyDescent="0.2">
      <c r="E26" s="1" t="s">
        <v>236</v>
      </c>
      <c r="F26" s="1" t="s">
        <v>62</v>
      </c>
      <c r="G26" s="1" t="s">
        <v>63</v>
      </c>
      <c r="H26" s="1" t="s">
        <v>64</v>
      </c>
      <c r="I26" s="1" t="s">
        <v>65</v>
      </c>
      <c r="J26" s="1" t="s">
        <v>66</v>
      </c>
      <c r="K26" s="1" t="s">
        <v>67</v>
      </c>
      <c r="M26" s="1" t="s">
        <v>68</v>
      </c>
      <c r="N26" s="1" t="s">
        <v>69</v>
      </c>
      <c r="O26" s="1" t="s">
        <v>70</v>
      </c>
      <c r="Q26" s="1" t="s">
        <v>71</v>
      </c>
      <c r="R26" s="1" t="s">
        <v>72</v>
      </c>
      <c r="S26" s="1" t="s">
        <v>73</v>
      </c>
      <c r="U26" s="1" t="s">
        <v>74</v>
      </c>
      <c r="V26" s="1" t="s">
        <v>75</v>
      </c>
      <c r="W26" s="1" t="s">
        <v>76</v>
      </c>
    </row>
    <row r="27" spans="1:23" x14ac:dyDescent="0.2">
      <c r="A27" s="1" t="s">
        <v>16</v>
      </c>
      <c r="F27" s="1" t="s">
        <v>28</v>
      </c>
      <c r="H27" s="1" t="s">
        <v>77</v>
      </c>
      <c r="U27" s="1" t="s">
        <v>29</v>
      </c>
    </row>
    <row r="29" spans="1:23" x14ac:dyDescent="0.2">
      <c r="J29" s="1" t="s">
        <v>45</v>
      </c>
      <c r="K29" s="1" t="s">
        <v>78</v>
      </c>
      <c r="M29" s="1" t="s">
        <v>79</v>
      </c>
      <c r="Q29" s="1" t="s">
        <v>80</v>
      </c>
      <c r="U29" s="1" t="s">
        <v>81</v>
      </c>
    </row>
    <row r="31" spans="1:23" x14ac:dyDescent="0.2">
      <c r="J31" s="1" t="s">
        <v>22</v>
      </c>
      <c r="K31" s="1" t="s">
        <v>82</v>
      </c>
      <c r="M31" s="1" t="s">
        <v>83</v>
      </c>
      <c r="Q31" s="1" t="s">
        <v>84</v>
      </c>
      <c r="U31" s="1" t="s">
        <v>85</v>
      </c>
    </row>
    <row r="33" spans="10:21" x14ac:dyDescent="0.2">
      <c r="J33" s="1" t="s">
        <v>23</v>
      </c>
      <c r="K33" s="1" t="s">
        <v>86</v>
      </c>
      <c r="M33" s="1" t="s">
        <v>87</v>
      </c>
      <c r="Q33" s="1" t="s">
        <v>88</v>
      </c>
      <c r="U33" s="1" t="s">
        <v>89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3"/>
  <sheetViews>
    <sheetView workbookViewId="0"/>
  </sheetViews>
  <sheetFormatPr defaultRowHeight="12.75" x14ac:dyDescent="0.2"/>
  <sheetData>
    <row r="1" spans="1:23" x14ac:dyDescent="0.2">
      <c r="A1" s="1" t="s">
        <v>257</v>
      </c>
      <c r="B1" s="1" t="s">
        <v>16</v>
      </c>
      <c r="C1" s="1" t="s">
        <v>16</v>
      </c>
      <c r="E1" s="1" t="s">
        <v>16</v>
      </c>
      <c r="F1" s="1" t="s">
        <v>15</v>
      </c>
      <c r="G1" s="1" t="s">
        <v>15</v>
      </c>
      <c r="I1" s="1" t="s">
        <v>16</v>
      </c>
      <c r="O1" s="1" t="s">
        <v>55</v>
      </c>
      <c r="S1" s="1" t="s">
        <v>55</v>
      </c>
      <c r="W1" s="1" t="s">
        <v>55</v>
      </c>
    </row>
    <row r="2" spans="1:23" x14ac:dyDescent="0.2">
      <c r="A2" s="1" t="s">
        <v>35</v>
      </c>
      <c r="N2" s="1" t="s">
        <v>36</v>
      </c>
      <c r="R2" s="1" t="s">
        <v>36</v>
      </c>
      <c r="V2" s="1" t="s">
        <v>36</v>
      </c>
    </row>
    <row r="3" spans="1:23" x14ac:dyDescent="0.2">
      <c r="A3" s="1" t="s">
        <v>16</v>
      </c>
      <c r="B3" s="1" t="s">
        <v>33</v>
      </c>
      <c r="C3" s="1" t="s">
        <v>216</v>
      </c>
    </row>
    <row r="4" spans="1:23" x14ac:dyDescent="0.2">
      <c r="A4" s="1" t="s">
        <v>16</v>
      </c>
      <c r="B4" s="1" t="s">
        <v>20</v>
      </c>
      <c r="C4" s="1" t="s">
        <v>217</v>
      </c>
      <c r="M4" s="1" t="s">
        <v>37</v>
      </c>
      <c r="N4" s="1" t="s">
        <v>38</v>
      </c>
      <c r="Q4" s="1" t="s">
        <v>37</v>
      </c>
      <c r="R4" s="1" t="s">
        <v>38</v>
      </c>
      <c r="U4" s="1" t="s">
        <v>39</v>
      </c>
      <c r="V4" s="1" t="s">
        <v>40</v>
      </c>
    </row>
    <row r="5" spans="1:23" x14ac:dyDescent="0.2">
      <c r="A5" s="1" t="s">
        <v>16</v>
      </c>
      <c r="B5" s="1" t="s">
        <v>34</v>
      </c>
      <c r="C5" s="1" t="s">
        <v>218</v>
      </c>
      <c r="M5" s="1" t="s">
        <v>41</v>
      </c>
      <c r="N5" s="1" t="s">
        <v>42</v>
      </c>
      <c r="Q5" s="1" t="s">
        <v>41</v>
      </c>
      <c r="R5" s="1" t="s">
        <v>42</v>
      </c>
      <c r="U5" s="1" t="s">
        <v>41</v>
      </c>
      <c r="V5" s="1" t="s">
        <v>42</v>
      </c>
    </row>
    <row r="6" spans="1:23" x14ac:dyDescent="0.2">
      <c r="A6" s="1" t="s">
        <v>16</v>
      </c>
      <c r="M6" s="1" t="s">
        <v>219</v>
      </c>
      <c r="N6" s="1" t="s">
        <v>220</v>
      </c>
      <c r="Q6" s="1" t="s">
        <v>221</v>
      </c>
      <c r="R6" s="1" t="s">
        <v>222</v>
      </c>
      <c r="U6" s="1" t="s">
        <v>223</v>
      </c>
      <c r="V6" s="1" t="s">
        <v>224</v>
      </c>
    </row>
    <row r="7" spans="1:23" x14ac:dyDescent="0.2">
      <c r="A7" s="1" t="s">
        <v>16</v>
      </c>
      <c r="Q7" s="1" t="s">
        <v>53</v>
      </c>
      <c r="R7" s="1" t="s">
        <v>60</v>
      </c>
    </row>
    <row r="8" spans="1:23" x14ac:dyDescent="0.2">
      <c r="A8" s="1" t="s">
        <v>16</v>
      </c>
      <c r="Q8" s="1" t="s">
        <v>54</v>
      </c>
      <c r="R8" s="1" t="s">
        <v>61</v>
      </c>
    </row>
    <row r="10" spans="1:23" x14ac:dyDescent="0.2">
      <c r="F10" s="1" t="s">
        <v>43</v>
      </c>
    </row>
    <row r="11" spans="1:23" x14ac:dyDescent="0.2">
      <c r="F11" s="1" t="s">
        <v>44</v>
      </c>
    </row>
    <row r="18" spans="1:23" x14ac:dyDescent="0.2">
      <c r="F18" s="1" t="s">
        <v>32</v>
      </c>
      <c r="G18" s="1" t="s">
        <v>225</v>
      </c>
    </row>
    <row r="19" spans="1:23" x14ac:dyDescent="0.2">
      <c r="F19" s="1" t="s">
        <v>25</v>
      </c>
      <c r="G19" s="1" t="s">
        <v>226</v>
      </c>
    </row>
    <row r="20" spans="1:23" x14ac:dyDescent="0.2">
      <c r="F20" s="1" t="s">
        <v>27</v>
      </c>
      <c r="G20" s="1" t="s">
        <v>227</v>
      </c>
    </row>
    <row r="21" spans="1:23" x14ac:dyDescent="0.2">
      <c r="F21" s="1" t="s">
        <v>26</v>
      </c>
      <c r="G21" s="1" t="s">
        <v>228</v>
      </c>
    </row>
    <row r="23" spans="1:23" x14ac:dyDescent="0.2">
      <c r="M23" s="1" t="s">
        <v>46</v>
      </c>
      <c r="Q23" s="1" t="s">
        <v>47</v>
      </c>
      <c r="U23" s="1" t="s">
        <v>48</v>
      </c>
    </row>
    <row r="24" spans="1:23" x14ac:dyDescent="0.2">
      <c r="F24" s="1" t="s">
        <v>12</v>
      </c>
      <c r="G24" s="1" t="s">
        <v>17</v>
      </c>
      <c r="H24" s="1" t="s">
        <v>52</v>
      </c>
      <c r="I24" s="1" t="s">
        <v>14</v>
      </c>
      <c r="J24" s="1" t="s">
        <v>18</v>
      </c>
      <c r="K24" s="1" t="s">
        <v>24</v>
      </c>
      <c r="M24" s="1" t="s">
        <v>5</v>
      </c>
      <c r="N24" s="1" t="s">
        <v>49</v>
      </c>
      <c r="O24" s="1" t="s">
        <v>50</v>
      </c>
      <c r="Q24" s="1" t="s">
        <v>5</v>
      </c>
      <c r="R24" s="1" t="s">
        <v>49</v>
      </c>
      <c r="S24" s="1" t="s">
        <v>50</v>
      </c>
      <c r="U24" s="1" t="s">
        <v>5</v>
      </c>
      <c r="V24" s="1" t="s">
        <v>49</v>
      </c>
      <c r="W24" s="1" t="s">
        <v>50</v>
      </c>
    </row>
    <row r="25" spans="1:23" x14ac:dyDescent="0.2">
      <c r="U25" s="1" t="s">
        <v>29</v>
      </c>
    </row>
    <row r="26" spans="1:23" x14ac:dyDescent="0.2">
      <c r="E26" s="1" t="s">
        <v>236</v>
      </c>
      <c r="F26" s="1" t="s">
        <v>62</v>
      </c>
      <c r="G26" s="1" t="s">
        <v>63</v>
      </c>
      <c r="H26" s="1" t="s">
        <v>64</v>
      </c>
      <c r="I26" s="1" t="s">
        <v>65</v>
      </c>
      <c r="J26" s="1" t="s">
        <v>66</v>
      </c>
      <c r="K26" s="1" t="s">
        <v>67</v>
      </c>
      <c r="M26" s="1" t="s">
        <v>68</v>
      </c>
      <c r="N26" s="1" t="s">
        <v>69</v>
      </c>
      <c r="O26" s="1" t="s">
        <v>70</v>
      </c>
      <c r="Q26" s="1" t="s">
        <v>71</v>
      </c>
      <c r="R26" s="1" t="s">
        <v>72</v>
      </c>
      <c r="S26" s="1" t="s">
        <v>73</v>
      </c>
      <c r="U26" s="1" t="s">
        <v>74</v>
      </c>
      <c r="V26" s="1" t="s">
        <v>75</v>
      </c>
      <c r="W26" s="1" t="s">
        <v>76</v>
      </c>
    </row>
    <row r="27" spans="1:23" x14ac:dyDescent="0.2">
      <c r="A27" s="1" t="s">
        <v>16</v>
      </c>
      <c r="F27" s="1" t="s">
        <v>28</v>
      </c>
      <c r="H27" s="1" t="s">
        <v>77</v>
      </c>
      <c r="U27" s="1" t="s">
        <v>29</v>
      </c>
    </row>
    <row r="29" spans="1:23" x14ac:dyDescent="0.2">
      <c r="J29" s="1" t="s">
        <v>45</v>
      </c>
      <c r="K29" s="1" t="s">
        <v>78</v>
      </c>
      <c r="M29" s="1" t="s">
        <v>79</v>
      </c>
      <c r="Q29" s="1" t="s">
        <v>80</v>
      </c>
      <c r="U29" s="1" t="s">
        <v>81</v>
      </c>
    </row>
    <row r="31" spans="1:23" x14ac:dyDescent="0.2">
      <c r="J31" s="1" t="s">
        <v>22</v>
      </c>
      <c r="K31" s="1" t="s">
        <v>82</v>
      </c>
      <c r="M31" s="1" t="s">
        <v>83</v>
      </c>
      <c r="Q31" s="1" t="s">
        <v>84</v>
      </c>
      <c r="U31" s="1" t="s">
        <v>85</v>
      </c>
    </row>
    <row r="33" spans="10:21" x14ac:dyDescent="0.2">
      <c r="J33" s="1" t="s">
        <v>23</v>
      </c>
      <c r="K33" s="1" t="s">
        <v>86</v>
      </c>
      <c r="M33" s="1" t="s">
        <v>87</v>
      </c>
      <c r="Q33" s="1" t="s">
        <v>88</v>
      </c>
      <c r="U33" s="1" t="s">
        <v>89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workbookViewId="0"/>
  </sheetViews>
  <sheetFormatPr defaultRowHeight="12.75" x14ac:dyDescent="0.2"/>
  <sheetData>
    <row r="1" spans="1:6" x14ac:dyDescent="0.2">
      <c r="A1" s="1" t="s">
        <v>259</v>
      </c>
      <c r="C1" s="1" t="s">
        <v>10</v>
      </c>
      <c r="D1" s="1" t="s">
        <v>9</v>
      </c>
      <c r="E1" s="1" t="s">
        <v>7</v>
      </c>
      <c r="F1" s="1" t="s">
        <v>233</v>
      </c>
    </row>
    <row r="4" spans="1:6" x14ac:dyDescent="0.2">
      <c r="A4" s="1" t="s">
        <v>11</v>
      </c>
      <c r="C4" s="1" t="s">
        <v>19</v>
      </c>
      <c r="D4" s="1" t="s">
        <v>254</v>
      </c>
    </row>
    <row r="5" spans="1:6" x14ac:dyDescent="0.2">
      <c r="A5" s="1" t="s">
        <v>11</v>
      </c>
      <c r="C5" s="1" t="s">
        <v>20</v>
      </c>
      <c r="D5" s="1" t="s">
        <v>255</v>
      </c>
      <c r="F5" s="1" t="s">
        <v>234</v>
      </c>
    </row>
    <row r="6" spans="1:6" x14ac:dyDescent="0.2">
      <c r="A6" s="1" t="s">
        <v>11</v>
      </c>
      <c r="C6" s="1" t="s">
        <v>30</v>
      </c>
      <c r="D6" s="1" t="s">
        <v>8</v>
      </c>
    </row>
    <row r="7" spans="1:6" x14ac:dyDescent="0.2">
      <c r="A7" s="1" t="s">
        <v>11</v>
      </c>
      <c r="C7" s="1" t="s">
        <v>31</v>
      </c>
      <c r="D7" s="1" t="s">
        <v>8</v>
      </c>
      <c r="E7" s="1" t="s">
        <v>56</v>
      </c>
    </row>
    <row r="8" spans="1:6" x14ac:dyDescent="0.2">
      <c r="A8" s="1" t="s">
        <v>11</v>
      </c>
      <c r="C8" s="1" t="s">
        <v>13</v>
      </c>
      <c r="D8" s="1" t="s">
        <v>235</v>
      </c>
      <c r="E8" s="1" t="s">
        <v>57</v>
      </c>
    </row>
    <row r="9" spans="1:6" x14ac:dyDescent="0.2">
      <c r="A9" s="1" t="s">
        <v>11</v>
      </c>
      <c r="C9" s="1" t="s">
        <v>14</v>
      </c>
      <c r="D9" s="1" t="s">
        <v>235</v>
      </c>
      <c r="E9" s="1" t="s">
        <v>58</v>
      </c>
    </row>
    <row r="10" spans="1:6" x14ac:dyDescent="0.2">
      <c r="A10" s="1" t="s">
        <v>11</v>
      </c>
      <c r="C10" s="1" t="s">
        <v>34</v>
      </c>
      <c r="D10" s="1" t="s">
        <v>51</v>
      </c>
      <c r="E10" s="1" t="s">
        <v>59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2"/>
  <sheetViews>
    <sheetView workbookViewId="0"/>
  </sheetViews>
  <sheetFormatPr defaultRowHeight="12.75" x14ac:dyDescent="0.2"/>
  <sheetData>
    <row r="1" spans="1:23" x14ac:dyDescent="0.2">
      <c r="A1" s="1" t="s">
        <v>292</v>
      </c>
      <c r="B1" s="1" t="s">
        <v>16</v>
      </c>
      <c r="C1" s="1" t="s">
        <v>16</v>
      </c>
      <c r="E1" s="1" t="s">
        <v>16</v>
      </c>
      <c r="F1" s="1" t="s">
        <v>15</v>
      </c>
      <c r="G1" s="1" t="s">
        <v>15</v>
      </c>
      <c r="I1" s="1" t="s">
        <v>16</v>
      </c>
      <c r="O1" s="1" t="s">
        <v>55</v>
      </c>
      <c r="S1" s="1" t="s">
        <v>55</v>
      </c>
      <c r="W1" s="1" t="s">
        <v>55</v>
      </c>
    </row>
    <row r="2" spans="1:23" x14ac:dyDescent="0.2">
      <c r="A2" s="1" t="s">
        <v>35</v>
      </c>
      <c r="N2" s="1" t="s">
        <v>36</v>
      </c>
      <c r="R2" s="1" t="s">
        <v>36</v>
      </c>
      <c r="V2" s="1" t="s">
        <v>36</v>
      </c>
    </row>
    <row r="3" spans="1:23" x14ac:dyDescent="0.2">
      <c r="A3" s="1" t="s">
        <v>16</v>
      </c>
      <c r="B3" s="1" t="s">
        <v>33</v>
      </c>
      <c r="C3" s="1" t="s">
        <v>216</v>
      </c>
    </row>
    <row r="4" spans="1:23" x14ac:dyDescent="0.2">
      <c r="A4" s="1" t="s">
        <v>16</v>
      </c>
      <c r="B4" s="1" t="s">
        <v>20</v>
      </c>
      <c r="C4" s="1" t="s">
        <v>217</v>
      </c>
      <c r="M4" s="1" t="s">
        <v>37</v>
      </c>
      <c r="N4" s="1" t="s">
        <v>38</v>
      </c>
      <c r="Q4" s="1" t="s">
        <v>37</v>
      </c>
      <c r="R4" s="1" t="s">
        <v>38</v>
      </c>
      <c r="U4" s="1" t="s">
        <v>39</v>
      </c>
      <c r="V4" s="1" t="s">
        <v>40</v>
      </c>
    </row>
    <row r="5" spans="1:23" x14ac:dyDescent="0.2">
      <c r="A5" s="1" t="s">
        <v>16</v>
      </c>
      <c r="B5" s="1" t="s">
        <v>34</v>
      </c>
      <c r="C5" s="1" t="s">
        <v>218</v>
      </c>
      <c r="M5" s="1" t="s">
        <v>41</v>
      </c>
      <c r="N5" s="1" t="s">
        <v>42</v>
      </c>
      <c r="Q5" s="1" t="s">
        <v>41</v>
      </c>
      <c r="R5" s="1" t="s">
        <v>42</v>
      </c>
      <c r="U5" s="1" t="s">
        <v>41</v>
      </c>
      <c r="V5" s="1" t="s">
        <v>42</v>
      </c>
    </row>
    <row r="6" spans="1:23" x14ac:dyDescent="0.2">
      <c r="A6" s="1" t="s">
        <v>16</v>
      </c>
      <c r="M6" s="1" t="s">
        <v>219</v>
      </c>
      <c r="N6" s="1" t="s">
        <v>220</v>
      </c>
      <c r="Q6" s="1" t="s">
        <v>221</v>
      </c>
      <c r="R6" s="1" t="s">
        <v>222</v>
      </c>
      <c r="U6" s="1" t="s">
        <v>223</v>
      </c>
      <c r="V6" s="1" t="s">
        <v>224</v>
      </c>
    </row>
    <row r="7" spans="1:23" x14ac:dyDescent="0.2">
      <c r="A7" s="1" t="s">
        <v>16</v>
      </c>
      <c r="Q7" s="1" t="s">
        <v>53</v>
      </c>
      <c r="R7" s="1" t="s">
        <v>60</v>
      </c>
    </row>
    <row r="8" spans="1:23" x14ac:dyDescent="0.2">
      <c r="A8" s="1" t="s">
        <v>16</v>
      </c>
      <c r="Q8" s="1" t="s">
        <v>54</v>
      </c>
      <c r="R8" s="1" t="s">
        <v>61</v>
      </c>
    </row>
    <row r="10" spans="1:23" x14ac:dyDescent="0.2">
      <c r="F10" s="1" t="s">
        <v>43</v>
      </c>
    </row>
    <row r="11" spans="1:23" x14ac:dyDescent="0.2">
      <c r="F11" s="1" t="s">
        <v>44</v>
      </c>
    </row>
    <row r="18" spans="1:23" x14ac:dyDescent="0.2">
      <c r="F18" s="1" t="s">
        <v>32</v>
      </c>
      <c r="G18" s="1" t="s">
        <v>225</v>
      </c>
    </row>
    <row r="19" spans="1:23" x14ac:dyDescent="0.2">
      <c r="F19" s="1" t="s">
        <v>25</v>
      </c>
      <c r="G19" s="1" t="s">
        <v>226</v>
      </c>
    </row>
    <row r="20" spans="1:23" x14ac:dyDescent="0.2">
      <c r="F20" s="1" t="s">
        <v>27</v>
      </c>
      <c r="G20" s="1" t="s">
        <v>227</v>
      </c>
    </row>
    <row r="21" spans="1:23" x14ac:dyDescent="0.2">
      <c r="F21" s="1" t="s">
        <v>26</v>
      </c>
      <c r="G21" s="1" t="s">
        <v>228</v>
      </c>
    </row>
    <row r="23" spans="1:23" x14ac:dyDescent="0.2">
      <c r="M23" s="1" t="s">
        <v>46</v>
      </c>
      <c r="Q23" s="1" t="s">
        <v>47</v>
      </c>
      <c r="U23" s="1" t="s">
        <v>48</v>
      </c>
    </row>
    <row r="24" spans="1:23" x14ac:dyDescent="0.2">
      <c r="F24" s="1" t="s">
        <v>12</v>
      </c>
      <c r="G24" s="1" t="s">
        <v>17</v>
      </c>
      <c r="H24" s="1" t="s">
        <v>52</v>
      </c>
      <c r="I24" s="1" t="s">
        <v>14</v>
      </c>
      <c r="J24" s="1" t="s">
        <v>18</v>
      </c>
      <c r="K24" s="1" t="s">
        <v>24</v>
      </c>
      <c r="M24" s="1" t="s">
        <v>5</v>
      </c>
      <c r="N24" s="1" t="s">
        <v>49</v>
      </c>
      <c r="O24" s="1" t="s">
        <v>50</v>
      </c>
      <c r="Q24" s="1" t="s">
        <v>5</v>
      </c>
      <c r="R24" s="1" t="s">
        <v>49</v>
      </c>
      <c r="S24" s="1" t="s">
        <v>50</v>
      </c>
      <c r="U24" s="1" t="s">
        <v>5</v>
      </c>
      <c r="V24" s="1" t="s">
        <v>49</v>
      </c>
      <c r="W24" s="1" t="s">
        <v>50</v>
      </c>
    </row>
    <row r="25" spans="1:23" x14ac:dyDescent="0.2">
      <c r="U25" s="1" t="s">
        <v>29</v>
      </c>
    </row>
    <row r="26" spans="1:23" x14ac:dyDescent="0.2">
      <c r="E26" s="1" t="s">
        <v>236</v>
      </c>
      <c r="F26" s="1" t="s">
        <v>62</v>
      </c>
      <c r="G26" s="1" t="s">
        <v>63</v>
      </c>
      <c r="H26" s="1" t="s">
        <v>64</v>
      </c>
      <c r="I26" s="1" t="s">
        <v>65</v>
      </c>
      <c r="J26" s="1" t="s">
        <v>66</v>
      </c>
      <c r="K26" s="1" t="s">
        <v>261</v>
      </c>
      <c r="M26" s="1" t="s">
        <v>68</v>
      </c>
      <c r="N26" s="1" t="s">
        <v>69</v>
      </c>
      <c r="O26" s="1" t="s">
        <v>70</v>
      </c>
      <c r="Q26" s="1" t="s">
        <v>71</v>
      </c>
      <c r="R26" s="1" t="s">
        <v>72</v>
      </c>
      <c r="S26" s="1" t="s">
        <v>73</v>
      </c>
      <c r="U26" s="1" t="s">
        <v>74</v>
      </c>
      <c r="V26" s="1" t="s">
        <v>75</v>
      </c>
      <c r="W26" s="1" t="s">
        <v>76</v>
      </c>
    </row>
    <row r="27" spans="1:23" x14ac:dyDescent="0.2">
      <c r="A27" s="1" t="s">
        <v>21</v>
      </c>
      <c r="E27" s="1" t="s">
        <v>262</v>
      </c>
      <c r="F27" s="1" t="s">
        <v>90</v>
      </c>
      <c r="G27" s="1" t="s">
        <v>91</v>
      </c>
      <c r="H27" s="1" t="s">
        <v>77</v>
      </c>
      <c r="I27" s="1" t="s">
        <v>92</v>
      </c>
      <c r="J27" s="1" t="s">
        <v>93</v>
      </c>
      <c r="K27" s="1" t="s">
        <v>263</v>
      </c>
      <c r="M27" s="1" t="s">
        <v>94</v>
      </c>
      <c r="N27" s="1" t="s">
        <v>95</v>
      </c>
      <c r="O27" s="1" t="s">
        <v>96</v>
      </c>
      <c r="Q27" s="1" t="s">
        <v>97</v>
      </c>
      <c r="R27" s="1" t="s">
        <v>98</v>
      </c>
      <c r="S27" s="1" t="s">
        <v>99</v>
      </c>
      <c r="U27" s="1" t="s">
        <v>100</v>
      </c>
      <c r="V27" s="1" t="s">
        <v>101</v>
      </c>
      <c r="W27" s="1" t="s">
        <v>102</v>
      </c>
    </row>
    <row r="28" spans="1:23" x14ac:dyDescent="0.2">
      <c r="A28" s="1" t="s">
        <v>21</v>
      </c>
      <c r="E28" s="1" t="s">
        <v>264</v>
      </c>
      <c r="F28" s="1" t="s">
        <v>103</v>
      </c>
      <c r="G28" s="1" t="s">
        <v>104</v>
      </c>
      <c r="H28" s="1" t="s">
        <v>105</v>
      </c>
      <c r="I28" s="1" t="s">
        <v>106</v>
      </c>
      <c r="J28" s="1" t="s">
        <v>107</v>
      </c>
      <c r="K28" s="1" t="s">
        <v>265</v>
      </c>
      <c r="M28" s="1" t="s">
        <v>108</v>
      </c>
      <c r="N28" s="1" t="s">
        <v>109</v>
      </c>
      <c r="O28" s="1" t="s">
        <v>110</v>
      </c>
      <c r="Q28" s="1" t="s">
        <v>111</v>
      </c>
      <c r="R28" s="1" t="s">
        <v>112</v>
      </c>
      <c r="S28" s="1" t="s">
        <v>113</v>
      </c>
      <c r="U28" s="1" t="s">
        <v>114</v>
      </c>
      <c r="V28" s="1" t="s">
        <v>115</v>
      </c>
      <c r="W28" s="1" t="s">
        <v>116</v>
      </c>
    </row>
    <row r="29" spans="1:23" x14ac:dyDescent="0.2">
      <c r="A29" s="1" t="s">
        <v>21</v>
      </c>
      <c r="E29" s="1" t="s">
        <v>266</v>
      </c>
      <c r="F29" s="1" t="s">
        <v>117</v>
      </c>
      <c r="G29" s="1" t="s">
        <v>118</v>
      </c>
      <c r="H29" s="1" t="s">
        <v>119</v>
      </c>
      <c r="I29" s="1" t="s">
        <v>120</v>
      </c>
      <c r="J29" s="1" t="s">
        <v>121</v>
      </c>
      <c r="K29" s="1" t="s">
        <v>267</v>
      </c>
      <c r="M29" s="1" t="s">
        <v>122</v>
      </c>
      <c r="N29" s="1" t="s">
        <v>123</v>
      </c>
      <c r="O29" s="1" t="s">
        <v>124</v>
      </c>
      <c r="Q29" s="1" t="s">
        <v>125</v>
      </c>
      <c r="R29" s="1" t="s">
        <v>126</v>
      </c>
      <c r="S29" s="1" t="s">
        <v>127</v>
      </c>
      <c r="U29" s="1" t="s">
        <v>128</v>
      </c>
      <c r="V29" s="1" t="s">
        <v>129</v>
      </c>
      <c r="W29" s="1" t="s">
        <v>130</v>
      </c>
    </row>
    <row r="30" spans="1:23" x14ac:dyDescent="0.2">
      <c r="A30" s="1" t="s">
        <v>21</v>
      </c>
      <c r="E30" s="1" t="s">
        <v>268</v>
      </c>
      <c r="F30" s="1" t="s">
        <v>131</v>
      </c>
      <c r="G30" s="1" t="s">
        <v>132</v>
      </c>
      <c r="H30" s="1" t="s">
        <v>133</v>
      </c>
      <c r="I30" s="1" t="s">
        <v>134</v>
      </c>
      <c r="J30" s="1" t="s">
        <v>135</v>
      </c>
      <c r="K30" s="1" t="s">
        <v>269</v>
      </c>
      <c r="M30" s="1" t="s">
        <v>136</v>
      </c>
      <c r="N30" s="1" t="s">
        <v>137</v>
      </c>
      <c r="O30" s="1" t="s">
        <v>138</v>
      </c>
      <c r="Q30" s="1" t="s">
        <v>139</v>
      </c>
      <c r="R30" s="1" t="s">
        <v>140</v>
      </c>
      <c r="S30" s="1" t="s">
        <v>141</v>
      </c>
      <c r="U30" s="1" t="s">
        <v>142</v>
      </c>
      <c r="V30" s="1" t="s">
        <v>143</v>
      </c>
      <c r="W30" s="1" t="s">
        <v>144</v>
      </c>
    </row>
    <row r="31" spans="1:23" x14ac:dyDescent="0.2">
      <c r="A31" s="1" t="s">
        <v>21</v>
      </c>
      <c r="E31" s="1" t="s">
        <v>270</v>
      </c>
      <c r="F31" s="1" t="s">
        <v>145</v>
      </c>
      <c r="G31" s="1" t="s">
        <v>146</v>
      </c>
      <c r="H31" s="1" t="s">
        <v>147</v>
      </c>
      <c r="I31" s="1" t="s">
        <v>148</v>
      </c>
      <c r="J31" s="1" t="s">
        <v>149</v>
      </c>
      <c r="K31" s="1" t="s">
        <v>271</v>
      </c>
      <c r="M31" s="1" t="s">
        <v>150</v>
      </c>
      <c r="N31" s="1" t="s">
        <v>151</v>
      </c>
      <c r="O31" s="1" t="s">
        <v>152</v>
      </c>
      <c r="Q31" s="1" t="s">
        <v>153</v>
      </c>
      <c r="R31" s="1" t="s">
        <v>154</v>
      </c>
      <c r="S31" s="1" t="s">
        <v>155</v>
      </c>
      <c r="U31" s="1" t="s">
        <v>156</v>
      </c>
      <c r="V31" s="1" t="s">
        <v>157</v>
      </c>
      <c r="W31" s="1" t="s">
        <v>158</v>
      </c>
    </row>
    <row r="32" spans="1:23" x14ac:dyDescent="0.2">
      <c r="A32" s="1" t="s">
        <v>21</v>
      </c>
      <c r="E32" s="1" t="s">
        <v>272</v>
      </c>
      <c r="F32" s="1" t="s">
        <v>159</v>
      </c>
      <c r="G32" s="1" t="s">
        <v>160</v>
      </c>
      <c r="H32" s="1" t="s">
        <v>161</v>
      </c>
      <c r="I32" s="1" t="s">
        <v>162</v>
      </c>
      <c r="J32" s="1" t="s">
        <v>163</v>
      </c>
      <c r="K32" s="1" t="s">
        <v>273</v>
      </c>
      <c r="M32" s="1" t="s">
        <v>164</v>
      </c>
      <c r="N32" s="1" t="s">
        <v>165</v>
      </c>
      <c r="O32" s="1" t="s">
        <v>166</v>
      </c>
      <c r="Q32" s="1" t="s">
        <v>167</v>
      </c>
      <c r="R32" s="1" t="s">
        <v>168</v>
      </c>
      <c r="S32" s="1" t="s">
        <v>169</v>
      </c>
      <c r="U32" s="1" t="s">
        <v>170</v>
      </c>
      <c r="V32" s="1" t="s">
        <v>171</v>
      </c>
      <c r="W32" s="1" t="s">
        <v>172</v>
      </c>
    </row>
    <row r="33" spans="1:23" x14ac:dyDescent="0.2">
      <c r="A33" s="1" t="s">
        <v>21</v>
      </c>
      <c r="E33" s="1" t="s">
        <v>274</v>
      </c>
      <c r="F33" s="1" t="s">
        <v>173</v>
      </c>
      <c r="G33" s="1" t="s">
        <v>174</v>
      </c>
      <c r="H33" s="1" t="s">
        <v>175</v>
      </c>
      <c r="I33" s="1" t="s">
        <v>176</v>
      </c>
      <c r="J33" s="1" t="s">
        <v>177</v>
      </c>
      <c r="K33" s="1" t="s">
        <v>275</v>
      </c>
      <c r="M33" s="1" t="s">
        <v>178</v>
      </c>
      <c r="N33" s="1" t="s">
        <v>179</v>
      </c>
      <c r="O33" s="1" t="s">
        <v>180</v>
      </c>
      <c r="Q33" s="1" t="s">
        <v>181</v>
      </c>
      <c r="R33" s="1" t="s">
        <v>182</v>
      </c>
      <c r="S33" s="1" t="s">
        <v>183</v>
      </c>
      <c r="U33" s="1" t="s">
        <v>184</v>
      </c>
      <c r="V33" s="1" t="s">
        <v>185</v>
      </c>
      <c r="W33" s="1" t="s">
        <v>186</v>
      </c>
    </row>
    <row r="34" spans="1:23" x14ac:dyDescent="0.2">
      <c r="A34" s="1" t="s">
        <v>21</v>
      </c>
      <c r="E34" s="1" t="s">
        <v>276</v>
      </c>
      <c r="F34" s="1" t="s">
        <v>187</v>
      </c>
      <c r="G34" s="1" t="s">
        <v>188</v>
      </c>
      <c r="H34" s="1" t="s">
        <v>189</v>
      </c>
      <c r="I34" s="1" t="s">
        <v>190</v>
      </c>
      <c r="J34" s="1" t="s">
        <v>191</v>
      </c>
      <c r="K34" s="1" t="s">
        <v>277</v>
      </c>
      <c r="M34" s="1" t="s">
        <v>192</v>
      </c>
      <c r="N34" s="1" t="s">
        <v>193</v>
      </c>
      <c r="O34" s="1" t="s">
        <v>194</v>
      </c>
      <c r="Q34" s="1" t="s">
        <v>195</v>
      </c>
      <c r="R34" s="1" t="s">
        <v>196</v>
      </c>
      <c r="S34" s="1" t="s">
        <v>197</v>
      </c>
      <c r="U34" s="1" t="s">
        <v>198</v>
      </c>
      <c r="V34" s="1" t="s">
        <v>199</v>
      </c>
      <c r="W34" s="1" t="s">
        <v>200</v>
      </c>
    </row>
    <row r="35" spans="1:23" x14ac:dyDescent="0.2">
      <c r="A35" s="1" t="s">
        <v>21</v>
      </c>
      <c r="E35" s="1" t="s">
        <v>278</v>
      </c>
      <c r="F35" s="1" t="s">
        <v>201</v>
      </c>
      <c r="G35" s="1" t="s">
        <v>202</v>
      </c>
      <c r="H35" s="1" t="s">
        <v>203</v>
      </c>
      <c r="I35" s="1" t="s">
        <v>204</v>
      </c>
      <c r="J35" s="1" t="s">
        <v>205</v>
      </c>
      <c r="K35" s="1" t="s">
        <v>279</v>
      </c>
      <c r="M35" s="1" t="s">
        <v>206</v>
      </c>
      <c r="N35" s="1" t="s">
        <v>207</v>
      </c>
      <c r="O35" s="1" t="s">
        <v>208</v>
      </c>
      <c r="Q35" s="1" t="s">
        <v>209</v>
      </c>
      <c r="R35" s="1" t="s">
        <v>210</v>
      </c>
      <c r="S35" s="1" t="s">
        <v>211</v>
      </c>
      <c r="U35" s="1" t="s">
        <v>212</v>
      </c>
      <c r="V35" s="1" t="s">
        <v>213</v>
      </c>
      <c r="W35" s="1" t="s">
        <v>214</v>
      </c>
    </row>
    <row r="36" spans="1:23" x14ac:dyDescent="0.2">
      <c r="A36" s="1" t="s">
        <v>16</v>
      </c>
      <c r="F36" s="1" t="s">
        <v>28</v>
      </c>
      <c r="H36" s="1" t="s">
        <v>215</v>
      </c>
      <c r="U36" s="1" t="s">
        <v>29</v>
      </c>
    </row>
    <row r="38" spans="1:23" x14ac:dyDescent="0.2">
      <c r="J38" s="1" t="s">
        <v>45</v>
      </c>
      <c r="K38" s="1" t="s">
        <v>280</v>
      </c>
      <c r="M38" s="1" t="s">
        <v>281</v>
      </c>
      <c r="Q38" s="1" t="s">
        <v>282</v>
      </c>
      <c r="U38" s="1" t="s">
        <v>283</v>
      </c>
    </row>
    <row r="40" spans="1:23" x14ac:dyDescent="0.2">
      <c r="J40" s="1" t="s">
        <v>22</v>
      </c>
      <c r="K40" s="1" t="s">
        <v>284</v>
      </c>
      <c r="M40" s="1" t="s">
        <v>285</v>
      </c>
      <c r="Q40" s="1" t="s">
        <v>286</v>
      </c>
      <c r="U40" s="1" t="s">
        <v>287</v>
      </c>
    </row>
    <row r="42" spans="1:23" x14ac:dyDescent="0.2">
      <c r="J42" s="1" t="s">
        <v>23</v>
      </c>
      <c r="K42" s="1" t="s">
        <v>288</v>
      </c>
      <c r="M42" s="1" t="s">
        <v>289</v>
      </c>
      <c r="Q42" s="1" t="s">
        <v>290</v>
      </c>
      <c r="U42" s="1" t="s">
        <v>291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8</vt:i4>
      </vt:variant>
    </vt:vector>
  </HeadingPairs>
  <TitlesOfParts>
    <vt:vector size="11" baseType="lpstr">
      <vt:lpstr>Read Me</vt:lpstr>
      <vt:lpstr>Options</vt:lpstr>
      <vt:lpstr>Customer Sales Analysis</vt:lpstr>
      <vt:lpstr>CustNo</vt:lpstr>
      <vt:lpstr>CustPostGrp</vt:lpstr>
      <vt:lpstr>'Customer Sales Analysis'!Print_Area</vt:lpstr>
      <vt:lpstr>ReportDate</vt:lpstr>
      <vt:lpstr>SalesAmt</vt:lpstr>
      <vt:lpstr>SalespersonCode</vt:lpstr>
      <vt:lpstr>ShowLYSales</vt:lpstr>
      <vt:lpstr>TopCustomers</vt:lpstr>
    </vt:vector>
  </TitlesOfParts>
  <Company>Jet Reports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Top Customer Sales Analysis</dc:title>
  <dc:subject>Jet Reports</dc:subject>
  <dc:creator>Amy Homan</dc:creator>
  <dc:description>Top sales customer analysis includes month-to-date, quarter-to-date, and year-to-date comparisons to last year same time periods.</dc:description>
  <cp:lastModifiedBy>Kim R. Duey</cp:lastModifiedBy>
  <cp:lastPrinted>2014-01-08T22:46:09Z</cp:lastPrinted>
  <dcterms:created xsi:type="dcterms:W3CDTF">2006-11-13T15:32:03Z</dcterms:created>
  <dcterms:modified xsi:type="dcterms:W3CDTF">2018-10-24T21:30:06Z</dcterms:modified>
  <cp:category>Sales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eedsREVERT">
    <vt:lpwstr>FALSE</vt:lpwstr>
  </property>
  <property fmtid="{D5CDD505-2E9C-101B-9397-08002B2CF9AE}" pid="3" name="Jet Reports Drill Button Active">
    <vt:bool>true</vt:bool>
  </property>
  <property fmtid="{D5CDD505-2E9C-101B-9397-08002B2CF9AE}" pid="4" name="Jet Reports Last Version Refresh">
    <vt:lpwstr>Version 5.2.8  Released 11/1/2006 10:36:39 AM</vt:lpwstr>
  </property>
  <property fmtid="{D5CDD505-2E9C-101B-9397-08002B2CF9AE}" pid="5" name="Jet Reports Design Mode Active">
    <vt:bool>false</vt:bool>
  </property>
  <property fmtid="{D5CDD505-2E9C-101B-9397-08002B2CF9AE}" pid="6" name="OriginalName">
    <vt:lpwstr>SALES Top Customer Sales Analysis with Graph.xls</vt:lpwstr>
  </property>
  <property fmtid="{D5CDD505-2E9C-101B-9397-08002B2CF9AE}" pid="7" name="Jet Reports Function Literals">
    <vt:lpwstr>,	;	,	{	}	[@[{0}]]	1033</vt:lpwstr>
  </property>
</Properties>
</file>