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rbon\jet\CORP\Product Management\Reports - WIP\1st priority - Branding Update\Master List of Reports\NAV\Reports\"/>
    </mc:Choice>
  </mc:AlternateContent>
  <bookViews>
    <workbookView xWindow="0" yWindow="0" windowWidth="25200" windowHeight="11385"/>
  </bookViews>
  <sheets>
    <sheet name="Read Me" sheetId="344" r:id="rId1"/>
    <sheet name="Options" sheetId="2" state="hidden" r:id="rId2"/>
    <sheet name="Profit and Loss" sheetId="1" r:id="rId3"/>
    <sheet name="Sheet2" sheetId="345" state="veryHidden" r:id="rId4"/>
    <sheet name="Sheet3" sheetId="346" state="veryHidden" r:id="rId5"/>
    <sheet name="Sheet4" sheetId="347" state="veryHidden" r:id="rId6"/>
    <sheet name="Sheet5" sheetId="348" state="veryHidden" r:id="rId7"/>
    <sheet name="Sheet6" sheetId="349" state="veryHidden" r:id="rId8"/>
    <sheet name="Sheet7" sheetId="350" state="veryHidden" r:id="rId9"/>
  </sheets>
  <definedNames>
    <definedName name="Actual_or_Budgeted">Options!$F$13</definedName>
    <definedName name="Base_Date">Options!$F$11</definedName>
    <definedName name="BudgetName">Options!$F$15</definedName>
    <definedName name="Company">Options!$F$9</definedName>
    <definedName name="Global_Dimension">Options!$F$10</definedName>
    <definedName name="Global_Dimension_Code">Options!$G$23</definedName>
    <definedName name="Period">Options!$F$12</definedName>
    <definedName name="_xlnm.Print_Area" localSheetId="2">'Profit and Loss'!$A$1:$N$60</definedName>
    <definedName name="Show_YTD_Actuals">Options!$F$14</definedName>
  </definedNames>
  <calcPr calcId="162913"/>
</workbook>
</file>

<file path=xl/calcChain.xml><?xml version="1.0" encoding="utf-8"?>
<calcChain xmlns="http://schemas.openxmlformats.org/spreadsheetml/2006/main">
  <c r="G9" i="2" l="1"/>
  <c r="G10" i="2"/>
  <c r="G12" i="2"/>
  <c r="G13" i="2"/>
  <c r="G14" i="2"/>
  <c r="G15" i="2"/>
  <c r="C12" i="1"/>
  <c r="C13" i="1"/>
  <c r="L12" i="1" s="1"/>
  <c r="C14" i="1"/>
  <c r="G14" i="1"/>
  <c r="H14" i="1"/>
  <c r="I14" i="1"/>
  <c r="J14" i="1"/>
  <c r="L14" i="1"/>
  <c r="C15" i="1"/>
  <c r="G16" i="1"/>
  <c r="H16" i="1"/>
  <c r="I16" i="1"/>
  <c r="J16" i="1"/>
  <c r="G17" i="1"/>
  <c r="H17" i="1"/>
  <c r="I17" i="1"/>
  <c r="J17" i="1"/>
  <c r="F20" i="1"/>
  <c r="F21" i="1"/>
  <c r="F22" i="1"/>
  <c r="F23" i="1"/>
  <c r="F24" i="1"/>
  <c r="G25" i="1"/>
  <c r="H25" i="1"/>
  <c r="H34" i="1" s="1"/>
  <c r="H47" i="1" s="1"/>
  <c r="H53" i="1" s="1"/>
  <c r="I25" i="1"/>
  <c r="I34" i="1" s="1"/>
  <c r="I47" i="1" s="1"/>
  <c r="I53" i="1" s="1"/>
  <c r="J25" i="1"/>
  <c r="J34" i="1" s="1"/>
  <c r="J47" i="1" s="1"/>
  <c r="J53" i="1" s="1"/>
  <c r="L25" i="1"/>
  <c r="L34" i="1" s="1"/>
  <c r="L47" i="1" s="1"/>
  <c r="L53" i="1" s="1"/>
  <c r="F28" i="1"/>
  <c r="F29" i="1"/>
  <c r="F30" i="1"/>
  <c r="F31" i="1"/>
  <c r="G32" i="1"/>
  <c r="H32" i="1"/>
  <c r="I32" i="1"/>
  <c r="J32" i="1"/>
  <c r="L32" i="1"/>
  <c r="G34" i="1"/>
  <c r="G47" i="1" s="1"/>
  <c r="G53" i="1" s="1"/>
  <c r="F38" i="1"/>
  <c r="F39" i="1"/>
  <c r="F40" i="1"/>
  <c r="F41" i="1"/>
  <c r="F42" i="1"/>
  <c r="F43" i="1"/>
  <c r="F44" i="1"/>
  <c r="G45" i="1"/>
  <c r="H45" i="1"/>
  <c r="I45" i="1"/>
  <c r="J45" i="1"/>
  <c r="L45" i="1"/>
  <c r="F49" i="1"/>
  <c r="F50" i="1"/>
  <c r="G51" i="1"/>
  <c r="H51" i="1"/>
  <c r="I51" i="1"/>
  <c r="J51" i="1"/>
  <c r="L51" i="1"/>
  <c r="F55" i="1"/>
  <c r="M33" i="1" l="1"/>
  <c r="C7" i="1"/>
  <c r="F15" i="2"/>
  <c r="H57" i="1" l="1"/>
  <c r="I57" i="1"/>
  <c r="J57" i="1"/>
  <c r="F14" i="2"/>
  <c r="C9" i="1" s="1"/>
  <c r="L2" i="1" s="1"/>
  <c r="F13" i="2"/>
  <c r="C8" i="1" l="1"/>
  <c r="F11" i="2"/>
  <c r="E4" i="1" l="1"/>
  <c r="C6" i="1"/>
  <c r="F9" i="1" s="1"/>
  <c r="L13" i="1" s="1"/>
  <c r="L15" i="1" s="1"/>
  <c r="F10" i="2"/>
  <c r="C5" i="1" s="1"/>
  <c r="F8" i="1" s="1"/>
  <c r="F9" i="2"/>
  <c r="C4" i="1" s="1"/>
  <c r="F7" i="1" s="1"/>
  <c r="M55" i="1" l="1"/>
  <c r="M50" i="1"/>
  <c r="M51" i="1"/>
  <c r="M49" i="1"/>
  <c r="M44" i="1"/>
  <c r="M43" i="1"/>
  <c r="M42" i="1"/>
  <c r="M41" i="1"/>
  <c r="M40" i="1"/>
  <c r="M39" i="1"/>
  <c r="M38" i="1"/>
  <c r="M31" i="1"/>
  <c r="M30" i="1"/>
  <c r="M29" i="1"/>
  <c r="M28" i="1"/>
  <c r="M24" i="1"/>
  <c r="M23" i="1"/>
  <c r="M22" i="1"/>
  <c r="M21" i="1"/>
  <c r="M20" i="1"/>
  <c r="M25" i="1" l="1"/>
  <c r="M45" i="1"/>
  <c r="M32" i="1"/>
  <c r="M34" i="1" l="1"/>
  <c r="L57" i="1"/>
  <c r="M47" i="1" l="1"/>
  <c r="G57" i="1" l="1"/>
  <c r="M57" i="1" s="1"/>
  <c r="M53" i="1"/>
</calcChain>
</file>

<file path=xl/sharedStrings.xml><?xml version="1.0" encoding="utf-8"?>
<sst xmlns="http://schemas.openxmlformats.org/spreadsheetml/2006/main" count="881" uniqueCount="381">
  <si>
    <t>Hide</t>
  </si>
  <si>
    <t>hide</t>
  </si>
  <si>
    <t>Year start</t>
  </si>
  <si>
    <t>Year end</t>
  </si>
  <si>
    <t>Date Filter</t>
  </si>
  <si>
    <t>Year To Date Actual</t>
  </si>
  <si>
    <t>REVENUE</t>
  </si>
  <si>
    <t>COST OF GOODS SOLD</t>
  </si>
  <si>
    <t>GROSS PROFIT</t>
  </si>
  <si>
    <t>OPERATING EXPENSES</t>
  </si>
  <si>
    <t>61000..61400</t>
  </si>
  <si>
    <t>62000..62950</t>
  </si>
  <si>
    <t>64000..64400</t>
  </si>
  <si>
    <t>65000..65400</t>
  </si>
  <si>
    <t>65500..65900</t>
  </si>
  <si>
    <t>66000..66400</t>
  </si>
  <si>
    <t>67000..67600</t>
  </si>
  <si>
    <t>OPERATING INCOME (EBIT)</t>
  </si>
  <si>
    <t>70000..79950</t>
  </si>
  <si>
    <t>80000..80600</t>
  </si>
  <si>
    <t>NET INTEREST</t>
  </si>
  <si>
    <t>EBT (Earnings Before Tax)</t>
  </si>
  <si>
    <t>84000..84300</t>
  </si>
  <si>
    <t>NET INCOME</t>
  </si>
  <si>
    <t>Title</t>
  </si>
  <si>
    <t>Value</t>
  </si>
  <si>
    <t>Lookup</t>
  </si>
  <si>
    <t>Filters:</t>
  </si>
  <si>
    <t>Option</t>
  </si>
  <si>
    <t>Company:</t>
  </si>
  <si>
    <t>Base Date (Today's date)</t>
  </si>
  <si>
    <t>Period</t>
  </si>
  <si>
    <t xml:space="preserve">Report Readme </t>
  </si>
  <si>
    <t>About the report</t>
  </si>
  <si>
    <t>Version of Jet</t>
  </si>
  <si>
    <t>Services</t>
  </si>
  <si>
    <t>Training</t>
  </si>
  <si>
    <t>Sales</t>
  </si>
  <si>
    <t>Copyrights</t>
  </si>
  <si>
    <t>Department Filter</t>
  </si>
  <si>
    <t>End of Year Forecast</t>
  </si>
  <si>
    <t>Total Operating Expenses</t>
  </si>
  <si>
    <t>Total Revenue</t>
  </si>
  <si>
    <t>The list of accounts in column "C" need to match the chart of accounts for the company for this report to operate correctly</t>
  </si>
  <si>
    <t>Total Cost of Goods Sold</t>
  </si>
  <si>
    <t>Quarter</t>
  </si>
  <si>
    <t>Show Year-to-date Actuals</t>
  </si>
  <si>
    <t>Auto+Hide+Values</t>
  </si>
  <si>
    <t>Account Number</t>
  </si>
  <si>
    <t>Period Type</t>
  </si>
  <si>
    <t>Month</t>
  </si>
  <si>
    <t xml:space="preserve">These fields will need to be translated for non-English databases.  </t>
  </si>
  <si>
    <t>Hide+?</t>
  </si>
  <si>
    <t>=NL("Lookup",{"Yes","No"},"Show Year-to-date Actuals")</t>
  </si>
  <si>
    <t>="Profit and Loss by "&amp;Period&amp;" for calendar year "&amp;YEAR(Base_Date)</t>
  </si>
  <si>
    <t>=NL("Columns","2000000007 Date","2 Period Start","2 Period Start",$C$15,"1 Period Type",Period)</t>
  </si>
  <si>
    <t>=$C$13</t>
  </si>
  <si>
    <t>=DATE(YEAR(Base_Date),1,1)</t>
  </si>
  <si>
    <t>=NL(,"2000000007 Date","3 Period End","2 Period Start",G$12,"1 Period Type",Period)</t>
  </si>
  <si>
    <t>=DATE(YEAR(Base_Date),12,31)</t>
  </si>
  <si>
    <t>=NP("datefilter",G12,G13)</t>
  </si>
  <si>
    <t>=NP("datefilter",I12,I13)</t>
  </si>
  <si>
    <t>=NP("DateFilter",$C$13,$C$14)</t>
  </si>
  <si>
    <t>=IF(I13&gt;Base_Date,"BUDGET","")</t>
  </si>
  <si>
    <t>=Period</t>
  </si>
  <si>
    <t>=NL(,"15 G/L Account","2 Name","1 No.",C20)</t>
  </si>
  <si>
    <t>=SUM(G20:H20)</t>
  </si>
  <si>
    <t>=NL(,"15 G/L Account","2 Name","1 No.",C21)</t>
  </si>
  <si>
    <t>=SUM(G21:H21)</t>
  </si>
  <si>
    <t>=NL(,"15 G/L Account","2 Name","1 No.",C22)</t>
  </si>
  <si>
    <t>=SUM(G22:H22)</t>
  </si>
  <si>
    <t>=NL(,"15 G/L Account","2 Name","1 No.",C23)</t>
  </si>
  <si>
    <t>=SUM(G23:H23)</t>
  </si>
  <si>
    <t>=NL(,"15 G/L Account","2 Name","1 No.",C24)</t>
  </si>
  <si>
    <t>=SUM(G24:H24)</t>
  </si>
  <si>
    <t>=SUM(G20:G24)</t>
  </si>
  <si>
    <t>=SUM(I20:I24)</t>
  </si>
  <si>
    <t>=SUM(J20:J24)</t>
  </si>
  <si>
    <t>=NL(,"15 G/L Account","2 Name","1 No.",C28)</t>
  </si>
  <si>
    <t>=SUM(G28:H28)</t>
  </si>
  <si>
    <t>=NL(,"15 G/L Account","2 Name","1 No.",C29)</t>
  </si>
  <si>
    <t>=SUM(G29:H29)</t>
  </si>
  <si>
    <t>=NL(,"15 G/L Account","2 Name","1 No.",C30)</t>
  </si>
  <si>
    <t>=SUM(G30:H30)</t>
  </si>
  <si>
    <t>=NL(,"15 G/L Account","2 Name","1 No.",C31)</t>
  </si>
  <si>
    <t>=SUM(G31:H31)</t>
  </si>
  <si>
    <t>=SUM(G34:H34)</t>
  </si>
  <si>
    <t>=NL(,"15 G/L Account","2 Name","1 No.",C39)</t>
  </si>
  <si>
    <t>=SUM(G39:H39)</t>
  </si>
  <si>
    <t>=NL(,"15 G/L Account","2 Name","1 No.",C40)</t>
  </si>
  <si>
    <t>=SUM(G40:H40)</t>
  </si>
  <si>
    <t>=NL(,"15 G/L Account","2 Name","1 No.",C41)</t>
  </si>
  <si>
    <t>=SUM(G41:H41)</t>
  </si>
  <si>
    <t>=NL(,"15 G/L Account","2 Name","1 No.",C42)</t>
  </si>
  <si>
    <t>=SUM(G42:H42)</t>
  </si>
  <si>
    <t>=NL(,"15 G/L Account","2 Name","1 No.",C43)</t>
  </si>
  <si>
    <t>=SUM(G43:H43)</t>
  </si>
  <si>
    <t>=NL(,"15 G/L Account","2 Name","1 No.",C44)</t>
  </si>
  <si>
    <t>=SUM(G44:H44)</t>
  </si>
  <si>
    <t>=SUM(G49:H49)</t>
  </si>
  <si>
    <t>=SUM(G51:H51)</t>
  </si>
  <si>
    <t>=SUM(G53:H53)</t>
  </si>
  <si>
    <t>=SUM(G55:H55)</t>
  </si>
  <si>
    <t>=SUM(G57:H57)</t>
  </si>
  <si>
    <t>Auto</t>
  </si>
  <si>
    <t>=NP("datefilter",H12,H13)</t>
  </si>
  <si>
    <t>=NP("datefilter",J12,J13)</t>
  </si>
  <si>
    <t>=NP("datefilter",L12,L13)</t>
  </si>
  <si>
    <t>=IF(L13&gt;Base_Date,"BUDGET","")</t>
  </si>
  <si>
    <t>=SUM(G20:K20)</t>
  </si>
  <si>
    <t>=SUM(G21:K21)</t>
  </si>
  <si>
    <t>=SUM(G22:K22)</t>
  </si>
  <si>
    <t>=SUM(G23:K23)</t>
  </si>
  <si>
    <t>=SUM(G24:K24)</t>
  </si>
  <si>
    <t>=SUM(H20:H24)</t>
  </si>
  <si>
    <t>=SUM(L20:L24)</t>
  </si>
  <si>
    <t>=SUM(M20:M24)</t>
  </si>
  <si>
    <t>=SUM(G28:K28)</t>
  </si>
  <si>
    <t>=SUM(G29:K29)</t>
  </si>
  <si>
    <t>=SUM(G30:K30)</t>
  </si>
  <si>
    <t>=SUM(G31:K31)</t>
  </si>
  <si>
    <t>=SUM(G34:K34)</t>
  </si>
  <si>
    <t>=SUM(G39:K39)</t>
  </si>
  <si>
    <t>=SUM(G40:K40)</t>
  </si>
  <si>
    <t>=SUM(G41:K41)</t>
  </si>
  <si>
    <t>=SUM(G42:K42)</t>
  </si>
  <si>
    <t>=SUM(G43:K43)</t>
  </si>
  <si>
    <t>=SUM(G44:K44)</t>
  </si>
  <si>
    <t>=SUM(G49:K49)</t>
  </si>
  <si>
    <t>=SUM(G51:K51)</t>
  </si>
  <si>
    <t>=SUM(G53:K53)</t>
  </si>
  <si>
    <t>=SUM(G55:K55)</t>
  </si>
  <si>
    <t>=SUM(G57:K57)</t>
  </si>
  <si>
    <t>This row shows "Balance" or Budget"</t>
  </si>
  <si>
    <t>Actual Balance or Budgeted Values</t>
  </si>
  <si>
    <t>=NL("Lookup",{"BALANCE","BUDGET","Balance with Budgeted numbers for unclosed periods"},"Actual Balance or Budgeted numbers?")</t>
  </si>
  <si>
    <t>DEPARTMENT</t>
  </si>
  <si>
    <t>Global Dimension Filter</t>
  </si>
  <si>
    <t>Global Dim:</t>
  </si>
  <si>
    <t>=NL("Lookup","349 Dimension Value",{"2 Code","3 Name"},"1 Dimension Code",Global_Dimension_Code)</t>
  </si>
  <si>
    <t>=Global_Dimension</t>
  </si>
  <si>
    <t>=Company</t>
  </si>
  <si>
    <t>=Base_Date</t>
  </si>
  <si>
    <t>=Actual_or_Budgeted</t>
  </si>
  <si>
    <t>=Show_YTD_Actuals</t>
  </si>
  <si>
    <t>Global Dimension 1 Code</t>
  </si>
  <si>
    <t>=C4</t>
  </si>
  <si>
    <t>=C6</t>
  </si>
  <si>
    <t>=IF($C$9="No","Hide","Show")</t>
  </si>
  <si>
    <t>=C5</t>
  </si>
  <si>
    <t>=NL(,"2000000007 Date","3 Period End","2 Period Start",H$12,"1 Period Type",Period)</t>
  </si>
  <si>
    <t>=NL(,"2000000007 Date","3 Period End","2 Period Start",I$12,"1 Period Type",Period)</t>
  </si>
  <si>
    <t>=NL(,"2000000007 Date","3 Period End","2 Period Start",J$12,"1 Period Type",Period)</t>
  </si>
  <si>
    <t>="Balance with Budgeted numbers for unclosed periods"</t>
  </si>
  <si>
    <t>Period Ending</t>
  </si>
  <si>
    <t>=G13</t>
  </si>
  <si>
    <t>=H13</t>
  </si>
  <si>
    <t>=I13</t>
  </si>
  <si>
    <t>=J13</t>
  </si>
  <si>
    <t>=IF(Actual_or_Budgeted="BUDGET","BUDGET",IF(Actual_or_Budgeted="BALANCE","BALANCE",IF((Base_Date-G13)&lt;0,"BUDGET","BALANCE")))</t>
  </si>
  <si>
    <t>=IF(Actual_or_Budgeted="BUDGET","BUDGET",IF(Actual_or_Budgeted="BALANCE","BALANCE",IF((Base_Date-H13)&lt;0,"BUDGET","BALANCE")))</t>
  </si>
  <si>
    <t>=IF(Actual_or_Budgeted="BUDGET","BUDGET",IF(Actual_or_Budgeted="BALANCE","BALANCE",IF((Base_Date-I13)&lt;0,"BUDGET","BALANCE")))</t>
  </si>
  <si>
    <t>=IF(Actual_or_Budgeted="BUDGET","BUDGET",IF(Actual_or_Budgeted="BALANCE","BALANCE",IF((Base_Date-J13)&lt;0,"BUDGET","BALANCE")))</t>
  </si>
  <si>
    <t>Base date:</t>
  </si>
  <si>
    <t>Report Run date:</t>
  </si>
  <si>
    <t>=NP("Eval","=today()")</t>
  </si>
  <si>
    <t>=$F$9</t>
  </si>
  <si>
    <t>=NL("Lookup",$E$23:$E$24,{"Please select the period for your report"})</t>
  </si>
  <si>
    <t>=-GL(I$16,$C20,I$12,I$13,,Global_Dimension,,,,,,Company,,,,,,,,,,)</t>
  </si>
  <si>
    <t>=-GL(I$16,$C21,I$12,I$13,,Global_Dimension,,,,,,Company,,,,,,,,,,)</t>
  </si>
  <si>
    <t>=-GL(I$16,$C22,I$12,I$13,,Global_Dimension,,,,,,Company,,,,,,,,,,)</t>
  </si>
  <si>
    <t>=-GL(I$16,$C23,I$12,I$13,,Global_Dimension,,,,,,Company,,,,,,,,,,)</t>
  </si>
  <si>
    <t>=-GL(I$16,$C24,I$12,I$13,,Global_Dimension,,,,,,Company,,,,,,,,,,)</t>
  </si>
  <si>
    <t>=-GL(I$16,$C28,I$12,I$13,,Global_Dimension,,,,,,Company,,,,,,,,,,)</t>
  </si>
  <si>
    <t>=-GL(I$16,$C29,I$12,I$13,,Global_Dimension,,,,,,Company,,,,,,,,,,)</t>
  </si>
  <si>
    <t>=-GL(I$16,$C30,I$12,I$13,,Global_Dimension,,,,,,Company,,,,,,,,,,)</t>
  </si>
  <si>
    <t>=-GL(I$16,$C31,I$12,I$13,,Global_Dimension,,,,,,Company,,,,,,,,,,)</t>
  </si>
  <si>
    <t>=-GL(I$16,$C39,I$12,I$13,,Global_Dimension,,,,,,Company,,,,,,,,,,)</t>
  </si>
  <si>
    <t>=-GL(I$16,$C40,I$12,I$13,,Global_Dimension,,,,,,Company,,,,,,,,,,)</t>
  </si>
  <si>
    <t>=-GL(I$16,$C41,I$12,I$13,,Global_Dimension,,,,,,Company,,,,,,,,,,)</t>
  </si>
  <si>
    <t>=-GL(I$16,$C42,I$12,I$13,,Global_Dimension,,,,,,Company,,,,,,,,,,)</t>
  </si>
  <si>
    <t>=-GL(I$16,$C43,I$12,I$13,,Global_Dimension,,,,,,Company,,,,,,,,,,)</t>
  </si>
  <si>
    <t>=-GL(I$16,$C44,I$12,I$13,,Global_Dimension,,,,,,Company,,,,,,,,,,)</t>
  </si>
  <si>
    <t>=-GL(L$16,$C20,L$12,L$13,,Global_Dimension,,,,,,Company,,,,,,,,,,)</t>
  </si>
  <si>
    <t>=-GL(L$16,$C21,L$12,L$13,,Global_Dimension,,,,,,Company,,,,,,,,,,)</t>
  </si>
  <si>
    <t>=-GL(L$16,$C22,L$12,L$13,,Global_Dimension,,,,,,Company,,,,,,,,,,)</t>
  </si>
  <si>
    <t>=-GL(L$16,$C23,L$12,L$13,,Global_Dimension,,,,,,Company,,,,,,,,,,)</t>
  </si>
  <si>
    <t>=-GL(L$16,$C24,L$12,L$13,,Global_Dimension,,,,,,Company,,,,,,,,,,)</t>
  </si>
  <si>
    <t>=-GL(L$16,$C28,L$12,L$13,,Global_Dimension,,,,,,Company,,,,,,,,,,)</t>
  </si>
  <si>
    <t>=-GL(L$16,$C29,L$12,L$13,,Global_Dimension,,,,,,Company,,,,,,,,,,)</t>
  </si>
  <si>
    <t>=-GL(L$16,$C30,L$12,L$13,,Global_Dimension,,,,,,Company,,,,,,,,,,)</t>
  </si>
  <si>
    <t>=-GL(L$16,$C31,L$12,L$13,,Global_Dimension,,,,,,Company,,,,,,,,,,)</t>
  </si>
  <si>
    <t>=-GL(L$16,$C39,L$12,L$13,,Global_Dimension,,,,,,Company,,,,,,,,,,)</t>
  </si>
  <si>
    <t>=-GL(L$16,$C40,L$12,L$13,,Global_Dimension,,,,,,Company,,,,,,,,,,)</t>
  </si>
  <si>
    <t>=-GL(L$16,$C41,L$12,L$13,,Global_Dimension,,,,,,Company,,,,,,,,,,)</t>
  </si>
  <si>
    <t>=-GL(L$16,$C42,L$12,L$13,,Global_Dimension,,,,,,Company,,,,,,,,,,)</t>
  </si>
  <si>
    <t>=-GL(L$16,$C43,L$12,L$13,,Global_Dimension,,,,,,Company,,,,,,,,,,)</t>
  </si>
  <si>
    <t>=-GL(L$16,$C44,L$12,L$13,,Global_Dimension,,,,,,Company,,,,,,,,,,)</t>
  </si>
  <si>
    <t>=NL("Lookup",NP("Companies",),"Select the company to report from:")</t>
  </si>
  <si>
    <t>="Yes"</t>
  </si>
  <si>
    <t>Budget</t>
  </si>
  <si>
    <t>=NL("Lookup","96 G/L Budget Entry","2 Budget Name")</t>
  </si>
  <si>
    <t>=IF(Actual_or_Budgeted="BUDGET",-GL("BUDGET",$C20,G$12,G$13,,Global_Dimension,,,,,BudgetName,Company),-GL("BALANCE",$C20,G$12,G$13,,Global_Dimension,,,,,,Company,,,,,,,,,,))</t>
  </si>
  <si>
    <t>=IF(Actual_or_Budgeted="BUDGET",-GL("BUDGET",$C21,G$12,G$13,,Global_Dimension,,,,,BudgetName,Company),-GL("BALANCE",$C21,G$12,G$13,,Global_Dimension,,,,,,Company,,,,,,,,,,))</t>
  </si>
  <si>
    <t>=IF(Actual_or_Budgeted="BUDGET",-GL("BUDGET",$C22,G$12,G$13,,Global_Dimension,,,,,BudgetName,Company),-GL("BALANCE",$C22,G$12,G$13,,Global_Dimension,,,,,,Company,,,,,,,,,,))</t>
  </si>
  <si>
    <t>=IF(Actual_or_Budgeted="BUDGET",-GL("BUDGET",$C23,G$12,G$13,,Global_Dimension,,,,,BudgetName,Company),-GL("BALANCE",$C23,G$12,G$13,,Global_Dimension,,,,,,Company,,,,,,,,,,))</t>
  </si>
  <si>
    <t>=IF(Actual_or_Budgeted="BUDGET",-GL("BUDGET",$C24,G$12,G$13,,Global_Dimension,,,,,BudgetName,Company),-GL("BALANCE",$C24,G$12,G$13,,Global_Dimension,,,,,,Company,,,,,,,,,,))</t>
  </si>
  <si>
    <t>=IF(Actual_or_Budgeted="BUDGET",-GL("BUDGET",$C28,G$12,G$13,,Global_Dimension,,,,,BudgetName,Company),-GL("BALANCE",$C28,G$12,G$13,,Global_Dimension,,,,,,Company,,,,,,,,,,))</t>
  </si>
  <si>
    <t>=IF(Actual_or_Budgeted="BUDGET",-GL("BUDGET",$C29,G$12,G$13,,Global_Dimension,,,,,BudgetName,Company),-GL("BALANCE",$C29,G$12,G$13,,Global_Dimension,,,,,,Company,,,,,,,,,,))</t>
  </si>
  <si>
    <t>=IF(Actual_or_Budgeted="BUDGET",-GL("BUDGET",$C30,G$12,G$13,,Global_Dimension,,,,,BudgetName,Company),-GL("BALANCE",$C30,G$12,G$13,,Global_Dimension,,,,,,Company,,,,,,,,,,))</t>
  </si>
  <si>
    <t>=IF(Actual_or_Budgeted="BUDGET",-GL("BUDGET",$C31,G$12,G$13,,Global_Dimension,,,,,BudgetName,Company),-GL("BALANCE",$C31,G$12,G$13,,Global_Dimension,,,,,,Company,,,,,,,,,,))</t>
  </si>
  <si>
    <t>=IF(Actual_or_Budgeted="BUDGET",-GL("BUDGET",$C39,G$12,G$13,,Global_Dimension,,,,,BudgetName,Company),-GL("BALANCE",$C39,G$12,G$13,,Global_Dimension,,,,,,Company,,,,,,,,,,))</t>
  </si>
  <si>
    <t>=IF(Actual_or_Budgeted="BUDGET",-GL("BUDGET",$C40,G$12,G$13,,Global_Dimension,,,,,BudgetName,Company),-GL("BALANCE",$C40,G$12,G$13,,Global_Dimension,,,,,,Company,,,,,,,,,,))</t>
  </si>
  <si>
    <t>=IF(Actual_or_Budgeted="BUDGET",-GL("BUDGET",$C41,G$12,G$13,,Global_Dimension,,,,,BudgetName,Company),-GL("BALANCE",$C41,G$12,G$13,,Global_Dimension,,,,,,Company,,,,,,,,,,))</t>
  </si>
  <si>
    <t>=IF(Actual_or_Budgeted="BUDGET",-GL("BUDGET",$C42,G$12,G$13,,Global_Dimension,,,,,BudgetName,Company),-GL("BALANCE",$C42,G$12,G$13,,Global_Dimension,,,,,,Company,,,,,,,,,,))</t>
  </si>
  <si>
    <t>=IF(Actual_or_Budgeted="BUDGET",-GL("BUDGET",$C43,G$12,G$13,,Global_Dimension,,,,,BudgetName,Company),-GL("BALANCE",$C43,G$12,G$13,,Global_Dimension,,,,,,Company,,,,,,,,,,))</t>
  </si>
  <si>
    <t>=IF(Actual_or_Budgeted="BUDGET",-GL("BUDGET",$C44,G$12,G$13,,Global_Dimension,,,,,BudgetName,Company),-GL("BALANCE",$C44,G$12,G$13,,Global_Dimension,,,,,,Company,,,,,,,,,,))</t>
  </si>
  <si>
    <t>=IF(Actual_or_Budgeted="BUDGET",-GL("BUDGET",$C20,H$12,H$13,,Global_Dimension,,,,,BudgetName,Company),-GL("BALANCE",$C20,H$12,H$13,,Global_Dimension,,,,,,Company,,,,,,,,,,))</t>
  </si>
  <si>
    <t>=IF(Actual_or_Budgeted="BUDGET",-GL("BUDGET",$C20,I$12,I$13,,Global_Dimension,,,,,BudgetName,Company),-GL("BALANCE",$C20,I$12,I$13,,Global_Dimension,,,,,,Company,,,,,,,,,,))</t>
  </si>
  <si>
    <t>=IF(Actual_or_Budgeted="BUDGET",-GL("BUDGET",$C20,J$12,J$13,,Global_Dimension,,,,,BudgetName,Company),-GL("BALANCE",$C20,J$12,J$13,,Global_Dimension,,,,,,Company,,,,,,,,,,))</t>
  </si>
  <si>
    <t>=IF(Actual_or_Budgeted="BUDGET",-GL("BUDGET",$C21,H$12,H$13,,Global_Dimension,,,,,BudgetName,Company),-GL("BALANCE",$C21,H$12,H$13,,Global_Dimension,,,,,,Company,,,,,,,,,,))</t>
  </si>
  <si>
    <t>=IF(Actual_or_Budgeted="BUDGET",-GL("BUDGET",$C21,I$12,I$13,,Global_Dimension,,,,,BudgetName,Company),-GL("BALANCE",$C21,I$12,I$13,,Global_Dimension,,,,,,Company,,,,,,,,,,))</t>
  </si>
  <si>
    <t>=IF(Actual_or_Budgeted="BUDGET",-GL("BUDGET",$C21,J$12,J$13,,Global_Dimension,,,,,BudgetName,Company),-GL("BALANCE",$C21,J$12,J$13,,Global_Dimension,,,,,,Company,,,,,,,,,,))</t>
  </si>
  <si>
    <t>=IF(Actual_or_Budgeted="BUDGET",-GL("BUDGET",$C22,H$12,H$13,,Global_Dimension,,,,,BudgetName,Company),-GL("BALANCE",$C22,H$12,H$13,,Global_Dimension,,,,,,Company,,,,,,,,,,))</t>
  </si>
  <si>
    <t>=IF(Actual_or_Budgeted="BUDGET",-GL("BUDGET",$C22,I$12,I$13,,Global_Dimension,,,,,BudgetName,Company),-GL("BALANCE",$C22,I$12,I$13,,Global_Dimension,,,,,,Company,,,,,,,,,,))</t>
  </si>
  <si>
    <t>=IF(Actual_or_Budgeted="BUDGET",-GL("BUDGET",$C22,J$12,J$13,,Global_Dimension,,,,,BudgetName,Company),-GL("BALANCE",$C22,J$12,J$13,,Global_Dimension,,,,,,Company,,,,,,,,,,))</t>
  </si>
  <si>
    <t>=IF(Actual_or_Budgeted="BUDGET",-GL("BUDGET",$C23,H$12,H$13,,Global_Dimension,,,,,BudgetName,Company),-GL("BALANCE",$C23,H$12,H$13,,Global_Dimension,,,,,,Company,,,,,,,,,,))</t>
  </si>
  <si>
    <t>=IF(Actual_or_Budgeted="BUDGET",-GL("BUDGET",$C23,I$12,I$13,,Global_Dimension,,,,,BudgetName,Company),-GL("BALANCE",$C23,I$12,I$13,,Global_Dimension,,,,,,Company,,,,,,,,,,))</t>
  </si>
  <si>
    <t>=IF(Actual_or_Budgeted="BUDGET",-GL("BUDGET",$C23,J$12,J$13,,Global_Dimension,,,,,BudgetName,Company),-GL("BALANCE",$C23,J$12,J$13,,Global_Dimension,,,,,,Company,,,,,,,,,,))</t>
  </si>
  <si>
    <t>=IF(Actual_or_Budgeted="BUDGET",-GL("BUDGET",$C24,H$12,H$13,,Global_Dimension,,,,,BudgetName,Company),-GL("BALANCE",$C24,H$12,H$13,,Global_Dimension,,,,,,Company,,,,,,,,,,))</t>
  </si>
  <si>
    <t>=IF(Actual_or_Budgeted="BUDGET",-GL("BUDGET",$C24,I$12,I$13,,Global_Dimension,,,,,BudgetName,Company),-GL("BALANCE",$C24,I$12,I$13,,Global_Dimension,,,,,,Company,,,,,,,,,,))</t>
  </si>
  <si>
    <t>=IF(Actual_or_Budgeted="BUDGET",-GL("BUDGET",$C24,J$12,J$13,,Global_Dimension,,,,,BudgetName,Company),-GL("BALANCE",$C24,J$12,J$13,,Global_Dimension,,,,,,Company,,,,,,,,,,))</t>
  </si>
  <si>
    <t>=IF(Actual_or_Budgeted="BUDGET",-GL("BUDGET",$C28,H$12,H$13,,Global_Dimension,,,,,BudgetName,Company),-GL("BALANCE",$C28,H$12,H$13,,Global_Dimension,,,,,,Company,,,,,,,,,,))</t>
  </si>
  <si>
    <t>=IF(Actual_or_Budgeted="BUDGET",-GL("BUDGET",$C28,I$12,I$13,,Global_Dimension,,,,,BudgetName,Company),-GL("BALANCE",$C28,I$12,I$13,,Global_Dimension,,,,,,Company,,,,,,,,,,))</t>
  </si>
  <si>
    <t>=IF(Actual_or_Budgeted="BUDGET",-GL("BUDGET",$C28,J$12,J$13,,Global_Dimension,,,,,BudgetName,Company),-GL("BALANCE",$C28,J$12,J$13,,Global_Dimension,,,,,,Company,,,,,,,,,,))</t>
  </si>
  <si>
    <t>=IF(Actual_or_Budgeted="BUDGET",-GL("BUDGET",$C29,H$12,H$13,,Global_Dimension,,,,,BudgetName,Company),-GL("BALANCE",$C29,H$12,H$13,,Global_Dimension,,,,,,Company,,,,,,,,,,))</t>
  </si>
  <si>
    <t>=IF(Actual_or_Budgeted="BUDGET",-GL("BUDGET",$C29,I$12,I$13,,Global_Dimension,,,,,BudgetName,Company),-GL("BALANCE",$C29,I$12,I$13,,Global_Dimension,,,,,,Company,,,,,,,,,,))</t>
  </si>
  <si>
    <t>=IF(Actual_or_Budgeted="BUDGET",-GL("BUDGET",$C29,J$12,J$13,,Global_Dimension,,,,,BudgetName,Company),-GL("BALANCE",$C29,J$12,J$13,,Global_Dimension,,,,,,Company,,,,,,,,,,))</t>
  </si>
  <si>
    <t>=IF(Actual_or_Budgeted="BUDGET",-GL("BUDGET",$C30,H$12,H$13,,Global_Dimension,,,,,BudgetName,Company),-GL("BALANCE",$C30,H$12,H$13,,Global_Dimension,,,,,,Company,,,,,,,,,,))</t>
  </si>
  <si>
    <t>=IF(Actual_or_Budgeted="BUDGET",-GL("BUDGET",$C30,I$12,I$13,,Global_Dimension,,,,,BudgetName,Company),-GL("BALANCE",$C30,I$12,I$13,,Global_Dimension,,,,,,Company,,,,,,,,,,))</t>
  </si>
  <si>
    <t>=IF(Actual_or_Budgeted="BUDGET",-GL("BUDGET",$C30,J$12,J$13,,Global_Dimension,,,,,BudgetName,Company),-GL("BALANCE",$C30,J$12,J$13,,Global_Dimension,,,,,,Company,,,,,,,,,,))</t>
  </si>
  <si>
    <t>=IF(Actual_or_Budgeted="BUDGET",-GL("BUDGET",$C31,H$12,H$13,,Global_Dimension,,,,,BudgetName,Company),-GL("BALANCE",$C31,H$12,H$13,,Global_Dimension,,,,,,Company,,,,,,,,,,))</t>
  </si>
  <si>
    <t>=IF(Actual_or_Budgeted="BUDGET",-GL("BUDGET",$C31,I$12,I$13,,Global_Dimension,,,,,BudgetName,Company),-GL("BALANCE",$C31,I$12,I$13,,Global_Dimension,,,,,,Company,,,,,,,,,,))</t>
  </si>
  <si>
    <t>=IF(Actual_or_Budgeted="BUDGET",-GL("BUDGET",$C31,J$12,J$13,,Global_Dimension,,,,,BudgetName,Company),-GL("BALANCE",$C31,J$12,J$13,,Global_Dimension,,,,,,Company,,,,,,,,,,))</t>
  </si>
  <si>
    <t>=IF(Actual_or_Budgeted="BUDGET",-GL("BUDGET",$C39,H$12,H$13,,Global_Dimension,,,,,BudgetName,Company),-GL("BALANCE",$C39,H$12,H$13,,Global_Dimension,,,,,,Company,,,,,,,,,,))</t>
  </si>
  <si>
    <t>=IF(Actual_or_Budgeted="BUDGET",-GL("BUDGET",$C39,I$12,I$13,,Global_Dimension,,,,,BudgetName,Company),-GL("BALANCE",$C39,I$12,I$13,,Global_Dimension,,,,,,Company,,,,,,,,,,))</t>
  </si>
  <si>
    <t>=IF(Actual_or_Budgeted="BUDGET",-GL("BUDGET",$C39,J$12,J$13,,Global_Dimension,,,,,BudgetName,Company),-GL("BALANCE",$C39,J$12,J$13,,Global_Dimension,,,,,,Company,,,,,,,,,,))</t>
  </si>
  <si>
    <t>=IF(Actual_or_Budgeted="BUDGET",-GL("BUDGET",$C40,H$12,H$13,,Global_Dimension,,,,,BudgetName,Company),-GL("BALANCE",$C40,H$12,H$13,,Global_Dimension,,,,,,Company,,,,,,,,,,))</t>
  </si>
  <si>
    <t>=IF(Actual_or_Budgeted="BUDGET",-GL("BUDGET",$C40,I$12,I$13,,Global_Dimension,,,,,BudgetName,Company),-GL("BALANCE",$C40,I$12,I$13,,Global_Dimension,,,,,,Company,,,,,,,,,,))</t>
  </si>
  <si>
    <t>=IF(Actual_or_Budgeted="BUDGET",-GL("BUDGET",$C40,J$12,J$13,,Global_Dimension,,,,,BudgetName,Company),-GL("BALANCE",$C40,J$12,J$13,,Global_Dimension,,,,,,Company,,,,,,,,,,))</t>
  </si>
  <si>
    <t>=IF(Actual_or_Budgeted="BUDGET",-GL("BUDGET",$C41,H$12,H$13,,Global_Dimension,,,,,BudgetName,Company),-GL("BALANCE",$C41,H$12,H$13,,Global_Dimension,,,,,,Company,,,,,,,,,,))</t>
  </si>
  <si>
    <t>=IF(Actual_or_Budgeted="BUDGET",-GL("BUDGET",$C41,I$12,I$13,,Global_Dimension,,,,,BudgetName,Company),-GL("BALANCE",$C41,I$12,I$13,,Global_Dimension,,,,,,Company,,,,,,,,,,))</t>
  </si>
  <si>
    <t>=IF(Actual_or_Budgeted="BUDGET",-GL("BUDGET",$C41,J$12,J$13,,Global_Dimension,,,,,BudgetName,Company),-GL("BALANCE",$C41,J$12,J$13,,Global_Dimension,,,,,,Company,,,,,,,,,,))</t>
  </si>
  <si>
    <t>=IF(Actual_or_Budgeted="BUDGET",-GL("BUDGET",$C42,H$12,H$13,,Global_Dimension,,,,,BudgetName,Company),-GL("BALANCE",$C42,H$12,H$13,,Global_Dimension,,,,,,Company,,,,,,,,,,))</t>
  </si>
  <si>
    <t>=IF(Actual_or_Budgeted="BUDGET",-GL("BUDGET",$C42,I$12,I$13,,Global_Dimension,,,,,BudgetName,Company),-GL("BALANCE",$C42,I$12,I$13,,Global_Dimension,,,,,,Company,,,,,,,,,,))</t>
  </si>
  <si>
    <t>=IF(Actual_or_Budgeted="BUDGET",-GL("BUDGET",$C42,J$12,J$13,,Global_Dimension,,,,,BudgetName,Company),-GL("BALANCE",$C42,J$12,J$13,,Global_Dimension,,,,,,Company,,,,,,,,,,))</t>
  </si>
  <si>
    <t>=IF(Actual_or_Budgeted="BUDGET",-GL("BUDGET",$C43,H$12,H$13,,Global_Dimension,,,,,BudgetName,Company),-GL("BALANCE",$C43,H$12,H$13,,Global_Dimension,,,,,,Company,,,,,,,,,,))</t>
  </si>
  <si>
    <t>=IF(Actual_or_Budgeted="BUDGET",-GL("BUDGET",$C43,I$12,I$13,,Global_Dimension,,,,,BudgetName,Company),-GL("BALANCE",$C43,I$12,I$13,,Global_Dimension,,,,,,Company,,,,,,,,,,))</t>
  </si>
  <si>
    <t>=IF(Actual_or_Budgeted="BUDGET",-GL("BUDGET",$C43,J$12,J$13,,Global_Dimension,,,,,BudgetName,Company),-GL("BALANCE",$C43,J$12,J$13,,Global_Dimension,,,,,,Company,,,,,,,,,,))</t>
  </si>
  <si>
    <t>=IF(Actual_or_Budgeted="BUDGET",-GL("BUDGET",$C44,H$12,H$13,,Global_Dimension,,,,,BudgetName,Company),-GL("BALANCE",$C44,H$12,H$13,,Global_Dimension,,,,,,Company,,,,,,,,,,))</t>
  </si>
  <si>
    <t>=IF(Actual_or_Budgeted="BUDGET",-GL("BUDGET",$C44,I$12,I$13,,Global_Dimension,,,,,BudgetName,Company),-GL("BALANCE",$C44,I$12,I$13,,Global_Dimension,,,,,,Company,,,,,,,,,,))</t>
  </si>
  <si>
    <t>=IF(Actual_or_Budgeted="BUDGET",-GL("BUDGET",$C44,J$12,J$13,,Global_Dimension,,,,,BudgetName,Company),-GL("BALANCE",$C44,J$12,J$13,,Global_Dimension,,,,,,Company,,,,,,,,,,))</t>
  </si>
  <si>
    <t>="*"</t>
  </si>
  <si>
    <t>Questions About This Report</t>
  </si>
  <si>
    <t>Click here to contact sample reports</t>
  </si>
  <si>
    <t>Click here for downloads</t>
  </si>
  <si>
    <t>Tooltip</t>
  </si>
  <si>
    <t>Enter a date using the date format used in your NAV instance</t>
  </si>
  <si>
    <t>Getting Help</t>
  </si>
  <si>
    <t>Modifying this report</t>
  </si>
  <si>
    <t>This report can be modified by entering into design mode from the Jet tab.</t>
  </si>
  <si>
    <t xml:space="preserve">Reports are updated to the latest released version possible. If you have an older version of Jet some report features may not work properly. Please upgrade to the latest version of the Jet Excel Add-in. </t>
  </si>
  <si>
    <t>If you have questions about this or any other sample report, please email samplereports@jetglobal.com</t>
  </si>
  <si>
    <r>
      <t xml:space="preserve">The Jet Help Center is the launch pad for all support destinations. Search our </t>
    </r>
    <r>
      <rPr>
        <b/>
        <sz val="10"/>
        <color theme="1"/>
        <rFont val="Segoe UI"/>
        <family val="2"/>
      </rPr>
      <t>knowledgebase</t>
    </r>
    <r>
      <rPr>
        <sz val="10"/>
        <color theme="1"/>
        <rFont val="Segoe UI"/>
        <family val="2"/>
      </rPr>
      <t xml:space="preserve"> for product documentation and installation, troubleshooting, and how-to articles; post questions and join discussions with the Jet Reports </t>
    </r>
    <r>
      <rPr>
        <b/>
        <sz val="10"/>
        <color theme="1"/>
        <rFont val="Segoe UI"/>
        <family val="2"/>
      </rPr>
      <t>community;</t>
    </r>
    <r>
      <rPr>
        <sz val="10"/>
        <color theme="1"/>
        <rFont val="Segoe UI"/>
        <family val="2"/>
      </rPr>
      <t xml:space="preserve"> or submit a request to our awesome </t>
    </r>
    <r>
      <rPr>
        <b/>
        <sz val="10"/>
        <color theme="1"/>
        <rFont val="Segoe UI"/>
        <family val="2"/>
      </rPr>
      <t>support</t>
    </r>
    <r>
      <rPr>
        <sz val="10"/>
        <color theme="1"/>
        <rFont val="Segoe UI"/>
        <family val="2"/>
      </rPr>
      <t xml:space="preserve"> team who will get back to you swiftly.</t>
    </r>
  </si>
  <si>
    <t>Click here for the Jet Help Center</t>
  </si>
  <si>
    <t>For additional reports or customizations for your reports please contact Jet services at services@jetglobal.com.</t>
  </si>
  <si>
    <t>Click here to email Jet Global Services</t>
  </si>
  <si>
    <t>For training, see our website for more information.</t>
  </si>
  <si>
    <t>Click here to go to Jet Global contact page</t>
  </si>
  <si>
    <t>To contact a sales representative, send an email to sales.us@jetglobal.com.</t>
  </si>
  <si>
    <t>Click here to email Jet Global sales</t>
  </si>
  <si>
    <t>Disclaimer</t>
  </si>
  <si>
    <t>All reports are built as examples only. Reports are working reports that will return data from your database if you have configured Jet Reports properly in Excel. Reports may work differently on your database. Reports were tested on the Microsoft Dynamics NAV2015 JetCorp Demo Database. Reports will display different results depending on your database.</t>
  </si>
  <si>
    <t xml:space="preserve">2018 Jet Global Data Technologies, Inc. </t>
  </si>
  <si>
    <t>This report provides a Profit and Loss statement for a calendar year.  The user can select to view  data by month or quarters and may choose to see Actual data, Budgeted data, or Actual data with Budget data for unclosed periods.
Dates used in filtering must be formatted to the same format used in NAV.</t>
  </si>
  <si>
    <t>The account numbers in the "Profit and Loss" worksheet need to be customized to match the database chart of accounts before this report will operate correctly for an organization.
The contents of some cells may need to be changed to allow this report to run on non-English databases.
Please see notes in the "Options" and "Profit and Loss" worksheet for further details.</t>
  </si>
  <si>
    <t>45200..45300</t>
  </si>
  <si>
    <t>�</t>
  </si>
  <si>
    <t>="CRONUS JetCorp USA"</t>
  </si>
  <si>
    <t>="8/12/2019"</t>
  </si>
  <si>
    <t>="2019"</t>
  </si>
  <si>
    <t>Auto+Hide+HideSheet+Formulas=Sheet2,Sheet3+FormulasOnly</t>
  </si>
  <si>
    <t>44100</t>
  </si>
  <si>
    <t>44200</t>
  </si>
  <si>
    <t>44300</t>
  </si>
  <si>
    <t>45100</t>
  </si>
  <si>
    <t>52100</t>
  </si>
  <si>
    <t>52300</t>
  </si>
  <si>
    <t>52400</t>
  </si>
  <si>
    <t>54999</t>
  </si>
  <si>
    <t>=SUM(G28:G31)</t>
  </si>
  <si>
    <t>=SUM(I28:I31)</t>
  </si>
  <si>
    <t>=SUM(J28:J31)</t>
  </si>
  <si>
    <t>=SUM(G33:H33)</t>
  </si>
  <si>
    <t>=G25+G32</t>
  </si>
  <si>
    <t>=I25+I32</t>
  </si>
  <si>
    <t>=IF(Actual_or_Budgeted="BUDGET",-GL("BUDGET",$C38,G$12,G$13,,Global_Dimension,,,,,BudgetName,Company),-GL("BALANCE",$C38,G$12,G$13,,Global_Dimension,,,,,,Company,,,,,,,,,,))</t>
  </si>
  <si>
    <t>=-GL(I$16,$C38,I$12,I$13,,Global_Dimension,,,,,,Company,,,,,,,,,,)</t>
  </si>
  <si>
    <t>=SUM(G38:H38)</t>
  </si>
  <si>
    <t>=SUM(G38:G44)</t>
  </si>
  <si>
    <t>=SUM(I38:I44)</t>
  </si>
  <si>
    <t>=SUM(J38:J44)</t>
  </si>
  <si>
    <t>=G34+G45</t>
  </si>
  <si>
    <t>=I34+I45</t>
  </si>
  <si>
    <t>=SUM(G47:H47)</t>
  </si>
  <si>
    <t>=IF(Actual_or_Budgeted="BUDGET",-GL("BUDGET",$C49,G$12,G$13,,Global_Dimension,,,,,BudgetName,Company),-GL("BALANCE",$C49,G$12,G$13,,Global_Dimension,,,,,,Company,,,,,,,,,,))</t>
  </si>
  <si>
    <t>=-GL(I$16,$C49,I$12,I$13,,Global_Dimension,,,,,,Company,,,,,,,,,,)</t>
  </si>
  <si>
    <t>=IF(Actual_or_Budgeted="BUDGET",-GL("BUDGET",$C50,G$12,G$13,,Global_Dimension,,,,,BudgetName,Company),-GL("BALANCE",$C50,G$12,G$13,,Global_Dimension,,,,,,Company,,,,,,,,,,))</t>
  </si>
  <si>
    <t>=-GL(I$16,$C50,I$12,I$13,,Global_Dimension,,,,,,Company,,,,,,,,,,)</t>
  </si>
  <si>
    <t>=SUM(G50:H50)</t>
  </si>
  <si>
    <t>=SUM(G49:G50)</t>
  </si>
  <si>
    <t>=SUM(I49:I50)</t>
  </si>
  <si>
    <t>=G47+G51</t>
  </si>
  <si>
    <t>=I47+I51</t>
  </si>
  <si>
    <t>=IF(Actual_or_Budgeted="BUDGET",-GL("BUDGET",$C55,G$12,G$13,,Global_Dimension,,,,,BudgetName,Company),-GL("BALANCE",$C55,G$12,G$13,,Global_Dimension,,,,,,Company,,,,,,,,,,))</t>
  </si>
  <si>
    <t>=-GL(I$16,$C55,I$12,I$13,,Global_Dimension,,,,,,Company,,,,,,,,,,)</t>
  </si>
  <si>
    <t>=SUM(G53:G55)</t>
  </si>
  <si>
    <t>=SUM(I53:I55)</t>
  </si>
  <si>
    <t>Auto+Hide+Values+Formulas=Sheet4,Sheet5+FormulasOnly</t>
  </si>
  <si>
    <t>=NL(,"15 G/L Account","2 Name","1 No.",C38)</t>
  </si>
  <si>
    <t>=NL(,"15 G/L Account","2 Name","1 No.",C49)</t>
  </si>
  <si>
    <t>=NL(,"15 G/L Account","2 Name","1 No.",C50)</t>
  </si>
  <si>
    <t>=NL(,"15 G/L Account","2 Name","1 No.",C55)</t>
  </si>
  <si>
    <t>Auto+Hide+HideSheet+Formulas=Sheet6,Sheet2,Sheet3</t>
  </si>
  <si>
    <t>Auto+Hide+HideSheet+Formulas=Sheet6,Sheet2,Sheet3+FormulasOnly</t>
  </si>
  <si>
    <t>Auto+Hide+Values+Formulas=Sheet7,Sheet4,Sheet5</t>
  </si>
  <si>
    <t>43556</t>
  </si>
  <si>
    <t>43647</t>
  </si>
  <si>
    <t>43739</t>
  </si>
  <si>
    <t>=SUM(H28:H31)</t>
  </si>
  <si>
    <t>=SUM(L28:L31)</t>
  </si>
  <si>
    <t>=SUM(M28:M31)</t>
  </si>
  <si>
    <t>=SUM(G33:K33)</t>
  </si>
  <si>
    <t>=H25+H32</t>
  </si>
  <si>
    <t>=J25+J32</t>
  </si>
  <si>
    <t>=L25+L32</t>
  </si>
  <si>
    <t>=IF(Actual_or_Budgeted="BUDGET",-GL("BUDGET",$C38,H$12,H$13,,Global_Dimension,,,,,BudgetName,Company),-GL("BALANCE",$C38,H$12,H$13,,Global_Dimension,,,,,,Company,,,,,,,,,,))</t>
  </si>
  <si>
    <t>=IF(Actual_or_Budgeted="BUDGET",-GL("BUDGET",$C38,I$12,I$13,,Global_Dimension,,,,,BudgetName,Company),-GL("BALANCE",$C38,I$12,I$13,,Global_Dimension,,,,,,Company,,,,,,,,,,))</t>
  </si>
  <si>
    <t>=IF(Actual_or_Budgeted="BUDGET",-GL("BUDGET",$C38,J$12,J$13,,Global_Dimension,,,,,BudgetName,Company),-GL("BALANCE",$C38,J$12,J$13,,Global_Dimension,,,,,,Company,,,,,,,,,,))</t>
  </si>
  <si>
    <t>=-GL(L$16,$C38,L$12,L$13,,Global_Dimension,,,,,,Company,,,,,,,,,,)</t>
  </si>
  <si>
    <t>=SUM(G38:K38)</t>
  </si>
  <si>
    <t>=SUM(H38:H44)</t>
  </si>
  <si>
    <t>=SUM(L38:L44)</t>
  </si>
  <si>
    <t>=SUM(M38:M44)</t>
  </si>
  <si>
    <t>=H34+H45</t>
  </si>
  <si>
    <t>=J34+J45</t>
  </si>
  <si>
    <t>=L34+L45</t>
  </si>
  <si>
    <t>=SUM(G47:K47)</t>
  </si>
  <si>
    <t>=IF(Actual_or_Budgeted="BUDGET",-GL("BUDGET",$C49,H$12,H$13,,Global_Dimension,,,,,BudgetName,Company),-GL("BALANCE",$C49,H$12,H$13,,Global_Dimension,,,,,,Company,,,,,,,,,,))</t>
  </si>
  <si>
    <t>=IF(Actual_or_Budgeted="BUDGET",-GL("BUDGET",$C49,I$12,I$13,,Global_Dimension,,,,,BudgetName,Company),-GL("BALANCE",$C49,I$12,I$13,,Global_Dimension,,,,,,Company,,,,,,,,,,))</t>
  </si>
  <si>
    <t>=IF(Actual_or_Budgeted="BUDGET",-GL("BUDGET",$C49,J$12,J$13,,Global_Dimension,,,,,BudgetName,Company),-GL("BALANCE",$C49,J$12,J$13,,Global_Dimension,,,,,,Company,,,,,,,,,,))</t>
  </si>
  <si>
    <t>=-GL(L$16,$C49,L$12,L$13,,Global_Dimension,,,,,,Company,,,,,,,,,,)</t>
  </si>
  <si>
    <t>=IF(Actual_or_Budgeted="BUDGET",-GL("BUDGET",$C50,H$12,H$13,,Global_Dimension,,,,,BudgetName,Company),-GL("BALANCE",$C50,H$12,H$13,,Global_Dimension,,,,,,Company,,,,,,,,,,))</t>
  </si>
  <si>
    <t>=IF(Actual_or_Budgeted="BUDGET",-GL("BUDGET",$C50,I$12,I$13,,Global_Dimension,,,,,BudgetName,Company),-GL("BALANCE",$C50,I$12,I$13,,Global_Dimension,,,,,,Company,,,,,,,,,,))</t>
  </si>
  <si>
    <t>=IF(Actual_or_Budgeted="BUDGET",-GL("BUDGET",$C50,J$12,J$13,,Global_Dimension,,,,,BudgetName,Company),-GL("BALANCE",$C50,J$12,J$13,,Global_Dimension,,,,,,Company,,,,,,,,,,))</t>
  </si>
  <si>
    <t>=-GL(L$16,$C50,L$12,L$13,,Global_Dimension,,,,,,Company,,,,,,,,,,)</t>
  </si>
  <si>
    <t>=SUM(G50:K50)</t>
  </si>
  <si>
    <t>=SUM(H49:H50)</t>
  </si>
  <si>
    <t>=SUM(J49:J50)</t>
  </si>
  <si>
    <t>=SUM(L49:L50)</t>
  </si>
  <si>
    <t>=H47+H51</t>
  </si>
  <si>
    <t>=J47+J51</t>
  </si>
  <si>
    <t>=L47+L51</t>
  </si>
  <si>
    <t>=IF(Actual_or_Budgeted="BUDGET",-GL("BUDGET",$C55,H$12,H$13,,Global_Dimension,,,,,BudgetName,Company),-GL("BALANCE",$C55,H$12,H$13,,Global_Dimension,,,,,,Company,,,,,,,,,,))</t>
  </si>
  <si>
    <t>=IF(Actual_or_Budgeted="BUDGET",-GL("BUDGET",$C55,I$12,I$13,,Global_Dimension,,,,,BudgetName,Company),-GL("BALANCE",$C55,I$12,I$13,,Global_Dimension,,,,,,Company,,,,,,,,,,))</t>
  </si>
  <si>
    <t>=IF(Actual_or_Budgeted="BUDGET",-GL("BUDGET",$C55,J$12,J$13,,Global_Dimension,,,,,BudgetName,Company),-GL("BALANCE",$C55,J$12,J$13,,Global_Dimension,,,,,,Company,,,,,,,,,,))</t>
  </si>
  <si>
    <t>=-GL(L$16,$C55,L$12,L$13,,Global_Dimension,,,,,,Company,,,,,,,,,,)</t>
  </si>
  <si>
    <t>=SUM(H53:H55)</t>
  </si>
  <si>
    <t>=SUM(J53:J55)</t>
  </si>
  <si>
    <t>=SUM(L53:L55)</t>
  </si>
  <si>
    <t>Auto+Hide+Values+Formulas=Sheet7,Sheet4,Sheet5+FormulasOnly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</si>
</sst>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
    <numFmt numFmtId="165" formatCode="[$-409]d\-mmm\-yy;@"/>
    <numFmt numFmtId="166" formatCode="_(* #,##0_);_(* \(#,##0\);_(* &quot;-&quot;??_);_(@_)"/>
    <numFmt numFmtId="167" formatCode="dd\-mmm\-yy\ \ h:mm"/>
    <numFmt numFmtId="168" formatCode="mm/dd/yyyy"/>
  </numFmts>
  <fonts count="30" x14ac:knownFonts="1">
    <font>
      <sz val="10"/>
      <name val="Arial"/>
      <family val="2"/>
    </font>
    <font>
      <sz val="11"/>
      <color theme="1"/>
      <name val="Calibri"/>
      <family val="2"/>
      <scheme val="minor"/>
    </font>
    <font>
      <b/>
      <sz val="15"/>
      <color theme="3"/>
      <name val="Calibri"/>
      <family val="2"/>
      <scheme val="minor"/>
    </font>
    <font>
      <sz val="11"/>
      <color theme="0"/>
      <name val="Calibri"/>
      <family val="2"/>
      <scheme val="minor"/>
    </font>
    <font>
      <sz val="10"/>
      <name val="Arial"/>
      <family val="2"/>
    </font>
    <font>
      <b/>
      <sz val="10"/>
      <name val="Arial"/>
      <family val="2"/>
    </font>
    <font>
      <b/>
      <sz val="10"/>
      <color theme="0"/>
      <name val="Arial"/>
      <family val="2"/>
    </font>
    <font>
      <u/>
      <sz val="10"/>
      <color indexed="12"/>
      <name val="Arial"/>
      <family val="2"/>
    </font>
    <font>
      <sz val="10"/>
      <color theme="0" tint="-0.34998626667073579"/>
      <name val="Tahoma"/>
      <family val="2"/>
    </font>
    <font>
      <sz val="10"/>
      <name val="Tahoma"/>
      <family val="2"/>
    </font>
    <font>
      <b/>
      <sz val="16"/>
      <name val="Tahoma"/>
      <family val="2"/>
    </font>
    <font>
      <b/>
      <sz val="14"/>
      <name val="Tahoma"/>
      <family val="2"/>
    </font>
    <font>
      <b/>
      <sz val="12"/>
      <color theme="0"/>
      <name val="Tahoma"/>
      <family val="2"/>
    </font>
    <font>
      <b/>
      <sz val="12"/>
      <color theme="1"/>
      <name val="Tahoma"/>
      <family val="2"/>
    </font>
    <font>
      <sz val="10"/>
      <color theme="1"/>
      <name val="Tahoma"/>
      <family val="2"/>
    </font>
    <font>
      <b/>
      <sz val="12"/>
      <color theme="6" tint="-0.499984740745262"/>
      <name val="Tahoma"/>
      <family val="2"/>
    </font>
    <font>
      <sz val="11"/>
      <color theme="1"/>
      <name val="Tahoma"/>
      <family val="2"/>
    </font>
    <font>
      <sz val="10"/>
      <color theme="6" tint="-0.499984740745262"/>
      <name val="Tahoma"/>
      <family val="2"/>
    </font>
    <font>
      <sz val="10"/>
      <color theme="0" tint="-0.249977111117893"/>
      <name val="Tahoma"/>
      <family val="2"/>
    </font>
    <font>
      <b/>
      <sz val="11"/>
      <color theme="1"/>
      <name val="Tahoma"/>
      <family val="2"/>
    </font>
    <font>
      <b/>
      <sz val="10"/>
      <name val="Tahoma"/>
      <family val="2"/>
    </font>
    <font>
      <b/>
      <sz val="10"/>
      <color theme="6" tint="-0.499984740745262"/>
      <name val="Tahoma"/>
      <family val="2"/>
    </font>
    <font>
      <b/>
      <sz val="11"/>
      <color theme="6" tint="-0.499984740745262"/>
      <name val="Tahoma"/>
      <family val="2"/>
    </font>
    <font>
      <b/>
      <sz val="12"/>
      <name val="Tahoma"/>
      <family val="2"/>
    </font>
    <font>
      <b/>
      <sz val="10"/>
      <name val="Segoe UI"/>
      <family val="2"/>
    </font>
    <font>
      <u/>
      <sz val="10"/>
      <color indexed="12"/>
      <name val="Segoe UI"/>
      <family val="2"/>
    </font>
    <font>
      <sz val="11"/>
      <color indexed="8"/>
      <name val="Calibri"/>
      <family val="2"/>
    </font>
    <font>
      <sz val="10"/>
      <color theme="1"/>
      <name val="Segoe UI"/>
      <family val="2"/>
    </font>
    <font>
      <b/>
      <sz val="20"/>
      <color rgb="FFDA4848"/>
      <name val="Segoe UI"/>
      <family val="2"/>
    </font>
    <font>
      <b/>
      <sz val="10"/>
      <color theme="1"/>
      <name val="Segoe UI"/>
      <family val="2"/>
    </font>
  </fonts>
  <fills count="13">
    <fill>
      <patternFill patternType="none"/>
    </fill>
    <fill>
      <patternFill patternType="gray125"/>
    </fill>
    <fill>
      <patternFill patternType="solid">
        <fgColor theme="4"/>
      </patternFill>
    </fill>
    <fill>
      <patternFill patternType="solid">
        <fgColor theme="6"/>
      </patternFill>
    </fill>
    <fill>
      <patternFill patternType="solid">
        <fgColor theme="0"/>
        <bgColor indexed="64"/>
      </patternFill>
    </fill>
    <fill>
      <patternFill patternType="solid">
        <fgColor theme="0" tint="-0.249977111117893"/>
        <bgColor indexed="64"/>
      </patternFill>
    </fill>
    <fill>
      <patternFill patternType="solid">
        <fgColor rgb="FF0074AB"/>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s>
  <borders count="22">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diagonal/>
    </border>
    <border>
      <left style="thin">
        <color theme="6" tint="-0.499984740745262"/>
      </left>
      <right style="thin">
        <color theme="6" tint="-0.499984740745262"/>
      </right>
      <top/>
      <bottom style="thin">
        <color indexed="64"/>
      </bottom>
      <diagonal/>
    </border>
  </borders>
  <cellStyleXfs count="14">
    <xf numFmtId="0" fontId="0" fillId="0" borderId="0"/>
    <xf numFmtId="43" fontId="4" fillId="0" borderId="0" applyFont="0" applyFill="0" applyBorder="0" applyAlignment="0" applyProtection="0"/>
    <xf numFmtId="0" fontId="2" fillId="0" borderId="1"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26" fillId="0" borderId="0"/>
    <xf numFmtId="0" fontId="7" fillId="0" borderId="0" applyNumberFormat="0" applyFill="0" applyBorder="0" applyAlignment="0" applyProtection="0">
      <alignment vertical="top"/>
      <protection locked="0"/>
    </xf>
    <xf numFmtId="0" fontId="1" fillId="0" borderId="0"/>
  </cellStyleXfs>
  <cellXfs count="104">
    <xf numFmtId="0" fontId="0" fillId="0" borderId="0" xfId="0"/>
    <xf numFmtId="0" fontId="4" fillId="5" borderId="0" xfId="0" applyFont="1" applyFill="1"/>
    <xf numFmtId="0" fontId="4" fillId="4" borderId="13" xfId="0" applyFont="1" applyFill="1" applyBorder="1"/>
    <xf numFmtId="0" fontId="4" fillId="4" borderId="0" xfId="0" applyFont="1" applyFill="1" applyBorder="1"/>
    <xf numFmtId="0" fontId="4" fillId="4" borderId="14" xfId="0" applyFont="1" applyFill="1" applyBorder="1"/>
    <xf numFmtId="0" fontId="4" fillId="4" borderId="11" xfId="0" applyFont="1" applyFill="1" applyBorder="1"/>
    <xf numFmtId="0" fontId="4" fillId="4" borderId="0" xfId="0" applyFont="1" applyFill="1" applyBorder="1" applyAlignment="1">
      <alignment horizontal="right"/>
    </xf>
    <xf numFmtId="14" fontId="4" fillId="4" borderId="0" xfId="0" applyNumberFormat="1" applyFont="1" applyFill="1" applyBorder="1" applyAlignment="1">
      <alignment horizontal="right"/>
    </xf>
    <xf numFmtId="0" fontId="0" fillId="5" borderId="0" xfId="0" applyFont="1" applyFill="1"/>
    <xf numFmtId="14" fontId="0" fillId="4" borderId="0" xfId="0" applyNumberFormat="1" applyFont="1" applyFill="1" applyBorder="1" applyAlignment="1">
      <alignment horizontal="right"/>
    </xf>
    <xf numFmtId="0" fontId="4" fillId="5" borderId="0" xfId="0" applyFont="1" applyFill="1" applyAlignment="1">
      <alignment horizontal="right"/>
    </xf>
    <xf numFmtId="0" fontId="4" fillId="5" borderId="0" xfId="0" applyFont="1" applyFill="1" applyAlignment="1">
      <alignment horizontal="left"/>
    </xf>
    <xf numFmtId="0" fontId="4" fillId="4" borderId="0" xfId="0" applyFont="1" applyFill="1" applyBorder="1" applyAlignment="1">
      <alignment horizontal="left"/>
    </xf>
    <xf numFmtId="0" fontId="5" fillId="4" borderId="11" xfId="0" applyFont="1" applyFill="1" applyBorder="1" applyAlignment="1">
      <alignment horizontal="left"/>
    </xf>
    <xf numFmtId="0" fontId="5" fillId="4" borderId="0" xfId="0" applyFont="1" applyFill="1" applyBorder="1" applyAlignment="1">
      <alignment horizontal="left"/>
    </xf>
    <xf numFmtId="0" fontId="0" fillId="4" borderId="0" xfId="0" applyFont="1" applyFill="1" applyBorder="1" applyAlignment="1">
      <alignment horizontal="left"/>
    </xf>
    <xf numFmtId="0" fontId="4" fillId="4" borderId="11" xfId="0" applyFont="1" applyFill="1" applyBorder="1" applyAlignment="1">
      <alignment horizontal="right"/>
    </xf>
    <xf numFmtId="0" fontId="0" fillId="0" borderId="0" xfId="0" quotePrefix="1"/>
    <xf numFmtId="0" fontId="0" fillId="9" borderId="0" xfId="0" applyFill="1"/>
    <xf numFmtId="0" fontId="8" fillId="7" borderId="0" xfId="0" applyFont="1" applyFill="1"/>
    <xf numFmtId="0" fontId="8" fillId="7" borderId="0" xfId="0" applyFont="1" applyFill="1" applyAlignment="1">
      <alignment horizontal="left" vertical="center"/>
    </xf>
    <xf numFmtId="0" fontId="9" fillId="7" borderId="0" xfId="0" applyFont="1" applyFill="1" applyAlignment="1">
      <alignment horizontal="left" vertical="center"/>
    </xf>
    <xf numFmtId="0" fontId="9" fillId="7" borderId="0" xfId="0" applyFont="1" applyFill="1"/>
    <xf numFmtId="0" fontId="9" fillId="7" borderId="0" xfId="0" applyFont="1" applyFill="1" applyAlignment="1">
      <alignment horizontal="center"/>
    </xf>
    <xf numFmtId="0" fontId="8" fillId="7" borderId="0" xfId="0" applyFont="1" applyFill="1" applyAlignment="1"/>
    <xf numFmtId="0" fontId="9" fillId="0" borderId="0" xfId="0" applyFont="1" applyFill="1" applyAlignment="1">
      <alignment horizontal="left" vertical="center"/>
    </xf>
    <xf numFmtId="0" fontId="9" fillId="0" borderId="0" xfId="0" applyFont="1" applyFill="1"/>
    <xf numFmtId="0" fontId="9" fillId="0" borderId="0" xfId="0" applyFont="1" applyFill="1" applyAlignment="1">
      <alignment horizontal="center"/>
    </xf>
    <xf numFmtId="0" fontId="8" fillId="7" borderId="0" xfId="0" applyFont="1" applyFill="1" applyAlignment="1">
      <alignment vertical="center"/>
    </xf>
    <xf numFmtId="0" fontId="9" fillId="4" borderId="0" xfId="0" applyFont="1" applyFill="1" applyAlignment="1">
      <alignment horizontal="left" vertical="center"/>
    </xf>
    <xf numFmtId="0" fontId="10" fillId="10" borderId="0" xfId="2" applyFont="1" applyFill="1" applyBorder="1"/>
    <xf numFmtId="0" fontId="11" fillId="10" borderId="0" xfId="2" applyFont="1" applyFill="1" applyBorder="1"/>
    <xf numFmtId="0" fontId="11" fillId="10" borderId="0" xfId="2" applyFont="1" applyFill="1" applyBorder="1" applyAlignment="1">
      <alignment horizontal="center"/>
    </xf>
    <xf numFmtId="0" fontId="9" fillId="4" borderId="0" xfId="0" applyFont="1" applyFill="1"/>
    <xf numFmtId="0" fontId="11" fillId="0" borderId="0" xfId="2" applyFont="1" applyFill="1" applyBorder="1"/>
    <xf numFmtId="14" fontId="8" fillId="7" borderId="0" xfId="0" applyNumberFormat="1" applyFont="1" applyFill="1" applyAlignment="1">
      <alignment vertical="center"/>
    </xf>
    <xf numFmtId="164" fontId="11" fillId="0" borderId="0" xfId="2" applyNumberFormat="1" applyFont="1" applyFill="1" applyBorder="1" applyAlignment="1">
      <alignment horizontal="left"/>
    </xf>
    <xf numFmtId="0" fontId="8" fillId="7" borderId="0" xfId="0" applyFont="1" applyFill="1" applyAlignment="1">
      <alignment horizontal="right"/>
    </xf>
    <xf numFmtId="14" fontId="9" fillId="7" borderId="0" xfId="0" applyNumberFormat="1" applyFont="1" applyFill="1" applyAlignment="1">
      <alignment horizontal="left" vertical="center"/>
    </xf>
    <xf numFmtId="165" fontId="8" fillId="7" borderId="0" xfId="0" applyNumberFormat="1" applyFont="1" applyFill="1" applyAlignment="1">
      <alignment horizontal="center"/>
    </xf>
    <xf numFmtId="14" fontId="8" fillId="7" borderId="0" xfId="0" applyNumberFormat="1" applyFont="1" applyFill="1"/>
    <xf numFmtId="14" fontId="8" fillId="7" borderId="0" xfId="0" applyNumberFormat="1" applyFont="1" applyFill="1" applyAlignment="1">
      <alignment horizontal="center"/>
    </xf>
    <xf numFmtId="14" fontId="8" fillId="7" borderId="0" xfId="0" applyNumberFormat="1" applyFont="1" applyFill="1" applyAlignment="1">
      <alignment horizontal="right"/>
    </xf>
    <xf numFmtId="0" fontId="8" fillId="7" borderId="0" xfId="0" applyFont="1" applyFill="1" applyAlignment="1">
      <alignment horizontal="center"/>
    </xf>
    <xf numFmtId="0" fontId="9" fillId="4" borderId="0" xfId="0" applyFont="1" applyFill="1" applyAlignment="1">
      <alignment horizontal="center"/>
    </xf>
    <xf numFmtId="0" fontId="12" fillId="0" borderId="0" xfId="3" applyFont="1" applyFill="1"/>
    <xf numFmtId="0" fontId="13" fillId="0" borderId="2" xfId="3" applyFont="1" applyFill="1" applyBorder="1" applyAlignment="1">
      <alignment horizontal="right"/>
    </xf>
    <xf numFmtId="0" fontId="13" fillId="0" borderId="2" xfId="3" applyFont="1" applyFill="1" applyBorder="1" applyAlignment="1">
      <alignment horizontal="center" wrapText="1"/>
    </xf>
    <xf numFmtId="0" fontId="9" fillId="0" borderId="0" xfId="0" applyFont="1"/>
    <xf numFmtId="0" fontId="14" fillId="0" borderId="0" xfId="0" applyFont="1" applyFill="1"/>
    <xf numFmtId="0" fontId="9" fillId="11" borderId="15" xfId="0" applyFont="1" applyFill="1" applyBorder="1" applyAlignment="1">
      <alignment horizontal="center" vertical="center"/>
    </xf>
    <xf numFmtId="0" fontId="15" fillId="0" borderId="0" xfId="4" applyFont="1" applyFill="1"/>
    <xf numFmtId="0" fontId="16" fillId="0" borderId="0" xfId="3" applyFont="1" applyFill="1"/>
    <xf numFmtId="0" fontId="16" fillId="0" borderId="3" xfId="3" applyFont="1" applyFill="1" applyBorder="1"/>
    <xf numFmtId="0" fontId="17" fillId="11" borderId="19" xfId="0" applyFont="1" applyFill="1" applyBorder="1" applyAlignment="1">
      <alignment horizontal="left" vertical="center"/>
    </xf>
    <xf numFmtId="0" fontId="18" fillId="4" borderId="0" xfId="0" applyFont="1" applyFill="1" applyAlignment="1">
      <alignment horizontal="left" vertical="center"/>
    </xf>
    <xf numFmtId="0" fontId="17" fillId="0" borderId="0" xfId="0" applyFont="1" applyFill="1"/>
    <xf numFmtId="0" fontId="16" fillId="0" borderId="0" xfId="0" applyFont="1" applyFill="1"/>
    <xf numFmtId="166" fontId="16" fillId="0" borderId="4" xfId="1" applyNumberFormat="1" applyFont="1" applyFill="1" applyBorder="1"/>
    <xf numFmtId="0" fontId="17" fillId="11" borderId="20" xfId="0" applyFont="1" applyFill="1" applyBorder="1" applyAlignment="1">
      <alignment horizontal="left" vertical="center"/>
    </xf>
    <xf numFmtId="166" fontId="16" fillId="0" borderId="5" xfId="1" applyNumberFormat="1" applyFont="1" applyFill="1" applyBorder="1"/>
    <xf numFmtId="0" fontId="19" fillId="0" borderId="0" xfId="0" applyFont="1" applyFill="1"/>
    <xf numFmtId="166" fontId="19" fillId="0" borderId="4" xfId="1" applyNumberFormat="1" applyFont="1" applyFill="1" applyBorder="1"/>
    <xf numFmtId="0" fontId="20" fillId="4" borderId="0" xfId="0" applyFont="1" applyFill="1"/>
    <xf numFmtId="166" fontId="9" fillId="4" borderId="0" xfId="0" applyNumberFormat="1" applyFont="1" applyFill="1"/>
    <xf numFmtId="166" fontId="16" fillId="0" borderId="4" xfId="3" applyNumberFormat="1" applyFont="1" applyFill="1" applyBorder="1"/>
    <xf numFmtId="0" fontId="21" fillId="0" borderId="0" xfId="0" applyFont="1" applyFill="1"/>
    <xf numFmtId="0" fontId="15" fillId="0" borderId="6" xfId="4" applyFont="1" applyFill="1" applyBorder="1"/>
    <xf numFmtId="0" fontId="19" fillId="0" borderId="6" xfId="3" applyFont="1" applyFill="1" applyBorder="1"/>
    <xf numFmtId="166" fontId="19" fillId="0" borderId="7" xfId="3" applyNumberFormat="1" applyFont="1" applyFill="1" applyBorder="1"/>
    <xf numFmtId="0" fontId="22" fillId="0" borderId="0" xfId="4" applyFont="1" applyFill="1" applyBorder="1"/>
    <xf numFmtId="0" fontId="19" fillId="0" borderId="0" xfId="3" applyFont="1" applyFill="1" applyBorder="1"/>
    <xf numFmtId="166" fontId="19" fillId="0" borderId="4" xfId="3" applyNumberFormat="1" applyFont="1" applyFill="1" applyBorder="1"/>
    <xf numFmtId="0" fontId="21" fillId="0" borderId="0" xfId="0" applyFont="1" applyFill="1" applyBorder="1"/>
    <xf numFmtId="0" fontId="16" fillId="0" borderId="0" xfId="0" applyFont="1" applyFill="1" applyBorder="1"/>
    <xf numFmtId="0" fontId="17" fillId="11" borderId="21" xfId="0" applyFont="1" applyFill="1" applyBorder="1" applyAlignment="1">
      <alignment horizontal="left" vertical="center"/>
    </xf>
    <xf numFmtId="0" fontId="15" fillId="0" borderId="8" xfId="4" applyFont="1" applyFill="1" applyBorder="1"/>
    <xf numFmtId="0" fontId="19" fillId="0" borderId="8" xfId="3" applyFont="1" applyFill="1" applyBorder="1"/>
    <xf numFmtId="166" fontId="19" fillId="0" borderId="9" xfId="3" applyNumberFormat="1" applyFont="1" applyFill="1" applyBorder="1"/>
    <xf numFmtId="14" fontId="13" fillId="0" borderId="2" xfId="3" applyNumberFormat="1" applyFont="1" applyFill="1" applyBorder="1" applyAlignment="1">
      <alignment horizontal="center"/>
    </xf>
    <xf numFmtId="14" fontId="9" fillId="0" borderId="0" xfId="0" applyNumberFormat="1" applyFont="1" applyFill="1" applyAlignment="1">
      <alignment horizontal="center"/>
    </xf>
    <xf numFmtId="1" fontId="9" fillId="0" borderId="0" xfId="0" applyNumberFormat="1" applyFont="1" applyFill="1" applyAlignment="1">
      <alignment horizontal="center"/>
    </xf>
    <xf numFmtId="1" fontId="9" fillId="0" borderId="0" xfId="0" applyNumberFormat="1" applyFont="1" applyFill="1"/>
    <xf numFmtId="0" fontId="23" fillId="0" borderId="0" xfId="2" applyFont="1" applyFill="1" applyBorder="1"/>
    <xf numFmtId="164" fontId="23" fillId="0" borderId="0" xfId="2" applyNumberFormat="1" applyFont="1" applyFill="1" applyBorder="1" applyAlignment="1">
      <alignment horizontal="left"/>
    </xf>
    <xf numFmtId="168" fontId="23" fillId="0" borderId="0" xfId="2" applyNumberFormat="1" applyFont="1" applyFill="1" applyBorder="1" applyAlignment="1">
      <alignment horizontal="left"/>
    </xf>
    <xf numFmtId="0" fontId="0" fillId="4" borderId="0" xfId="0" applyNumberFormat="1" applyFont="1" applyFill="1" applyBorder="1" applyAlignment="1">
      <alignment horizontal="right"/>
    </xf>
    <xf numFmtId="0" fontId="0" fillId="4" borderId="14" xfId="0" applyFont="1" applyFill="1" applyBorder="1"/>
    <xf numFmtId="0" fontId="6" fillId="6" borderId="10" xfId="0" applyFont="1" applyFill="1" applyBorder="1" applyAlignment="1">
      <alignment horizontal="center"/>
    </xf>
    <xf numFmtId="0" fontId="5" fillId="6" borderId="11" xfId="0" applyFont="1" applyFill="1" applyBorder="1" applyAlignment="1">
      <alignment horizontal="center"/>
    </xf>
    <xf numFmtId="0" fontId="5" fillId="6" borderId="12" xfId="0" applyFont="1" applyFill="1" applyBorder="1" applyAlignment="1">
      <alignment horizontal="center"/>
    </xf>
    <xf numFmtId="0" fontId="3" fillId="8" borderId="0" xfId="0" applyFont="1" applyFill="1" applyBorder="1" applyAlignment="1">
      <alignment horizontal="center" vertical="top" wrapText="1"/>
    </xf>
    <xf numFmtId="0" fontId="9" fillId="9" borderId="16" xfId="0" applyFont="1" applyFill="1" applyBorder="1" applyAlignment="1">
      <alignment horizontal="center" vertical="top" wrapText="1"/>
    </xf>
    <xf numFmtId="0" fontId="9" fillId="9" borderId="17" xfId="0" applyFont="1" applyFill="1" applyBorder="1" applyAlignment="1">
      <alignment horizontal="center" vertical="top" wrapText="1"/>
    </xf>
    <xf numFmtId="0" fontId="9" fillId="9" borderId="18" xfId="0" applyFont="1" applyFill="1" applyBorder="1" applyAlignment="1">
      <alignment horizontal="center" vertical="top" wrapText="1"/>
    </xf>
    <xf numFmtId="167" fontId="11" fillId="0" borderId="0" xfId="0" applyNumberFormat="1" applyFont="1" applyFill="1" applyAlignment="1">
      <alignment horizontal="right"/>
    </xf>
    <xf numFmtId="0" fontId="27" fillId="0" borderId="0" xfId="13" applyFont="1"/>
    <xf numFmtId="0" fontId="27" fillId="0" borderId="0" xfId="13" applyFont="1" applyAlignment="1">
      <alignment vertical="top"/>
    </xf>
    <xf numFmtId="0" fontId="27" fillId="0" borderId="0" xfId="13" applyFont="1" applyAlignment="1">
      <alignment vertical="top" wrapText="1"/>
    </xf>
    <xf numFmtId="0" fontId="28" fillId="0" borderId="0" xfId="13" applyFont="1" applyAlignment="1">
      <alignment vertical="top"/>
    </xf>
    <xf numFmtId="0" fontId="29" fillId="0" borderId="0" xfId="13" applyFont="1" applyAlignment="1">
      <alignment vertical="top"/>
    </xf>
    <xf numFmtId="0" fontId="25" fillId="0" borderId="0" xfId="10" applyFont="1" applyAlignment="1" applyProtection="1">
      <alignment vertical="top"/>
    </xf>
    <xf numFmtId="0" fontId="24" fillId="12" borderId="2" xfId="9" applyFont="1" applyFill="1" applyBorder="1" applyAlignment="1">
      <alignment vertical="top" wrapText="1"/>
    </xf>
    <xf numFmtId="14" fontId="9" fillId="4" borderId="0" xfId="0" applyNumberFormat="1" applyFont="1" applyFill="1"/>
  </cellXfs>
  <cellStyles count="14">
    <cellStyle name="Accent1" xfId="3" builtinId="29"/>
    <cellStyle name="Accent3" xfId="4" builtinId="37"/>
    <cellStyle name="Comma" xfId="1" builtinId="3"/>
    <cellStyle name="Comma 2" xfId="5"/>
    <cellStyle name="Heading 1" xfId="2" builtinId="16"/>
    <cellStyle name="Hyperlink" xfId="10" builtinId="8"/>
    <cellStyle name="Hyperlink 3" xfId="12"/>
    <cellStyle name="Normal" xfId="0" builtinId="0"/>
    <cellStyle name="Normal 2" xfId="6"/>
    <cellStyle name="Normal 2 2" xfId="7"/>
    <cellStyle name="Normal 2 3" xfId="8"/>
    <cellStyle name="Normal 2 4" xfId="9"/>
    <cellStyle name="Normal 3" xfId="11"/>
    <cellStyle name="Normal 4" xfId="13"/>
  </cellStyles>
  <dxfs count="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ECF2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jetreports.com/web"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4527550</xdr:colOff>
      <xdr:row>3</xdr:row>
      <xdr:rowOff>92075</xdr:rowOff>
    </xdr:from>
    <xdr:to>
      <xdr:col>7</xdr:col>
      <xdr:colOff>222250</xdr:colOff>
      <xdr:row>6</xdr:row>
      <xdr:rowOff>32361</xdr:rowOff>
    </xdr:to>
    <xdr:pic>
      <xdr:nvPicPr>
        <xdr:cNvPr id="2" name="Jet Logo">
          <a:hlinkClick xmlns:r="http://schemas.openxmlformats.org/officeDocument/2006/relationships" r:id="rId1"/>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025" y="635000"/>
          <a:ext cx="2743200" cy="483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752475</xdr:colOff>
      <xdr:row>24</xdr:row>
      <xdr:rowOff>133350</xdr:rowOff>
    </xdr:from>
    <xdr:to>
      <xdr:col>4</xdr:col>
      <xdr:colOff>790575</xdr:colOff>
      <xdr:row>27</xdr:row>
      <xdr:rowOff>38100</xdr:rowOff>
    </xdr:to>
    <xdr:cxnSp macro="">
      <xdr:nvCxnSpPr>
        <xdr:cNvPr id="2" name="Straight Arrow Connector 1"/>
        <xdr:cNvCxnSpPr/>
      </xdr:nvCxnSpPr>
      <xdr:spPr>
        <a:xfrm flipV="1">
          <a:off x="3362325" y="4181475"/>
          <a:ext cx="38100" cy="390525"/>
        </a:xfrm>
        <a:prstGeom prst="straightConnector1">
          <a:avLst/>
        </a:prstGeom>
        <a:ln>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4</xdr:col>
      <xdr:colOff>95250</xdr:colOff>
      <xdr:row>25</xdr:row>
      <xdr:rowOff>95250</xdr:rowOff>
    </xdr:from>
    <xdr:to>
      <xdr:col>4</xdr:col>
      <xdr:colOff>519278</xdr:colOff>
      <xdr:row>27</xdr:row>
      <xdr:rowOff>128047</xdr:rowOff>
    </xdr:to>
    <xdr:sp macro="" textlink="">
      <xdr:nvSpPr>
        <xdr:cNvPr id="3" name="Oval 2"/>
        <xdr:cNvSpPr/>
      </xdr:nvSpPr>
      <xdr:spPr>
        <a:xfrm>
          <a:off x="2705100" y="4305300"/>
          <a:ext cx="424028" cy="356647"/>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600" b="1">
              <a:solidFill>
                <a:sysClr val="windowText" lastClr="000000"/>
              </a:solidFill>
            </a:rPr>
            <a:t>2</a:t>
          </a:r>
        </a:p>
      </xdr:txBody>
    </xdr:sp>
    <xdr:clientData/>
  </xdr:twoCellAnchor>
  <xdr:twoCellAnchor>
    <xdr:from>
      <xdr:col>5</xdr:col>
      <xdr:colOff>219075</xdr:colOff>
      <xdr:row>22</xdr:row>
      <xdr:rowOff>152400</xdr:rowOff>
    </xdr:from>
    <xdr:to>
      <xdr:col>5</xdr:col>
      <xdr:colOff>2762250</xdr:colOff>
      <xdr:row>28</xdr:row>
      <xdr:rowOff>85726</xdr:rowOff>
    </xdr:to>
    <xdr:cxnSp macro="">
      <xdr:nvCxnSpPr>
        <xdr:cNvPr id="6" name="Straight Arrow Connector 5"/>
        <xdr:cNvCxnSpPr/>
      </xdr:nvCxnSpPr>
      <xdr:spPr>
        <a:xfrm flipV="1">
          <a:off x="4400550" y="3876675"/>
          <a:ext cx="2543175" cy="904876"/>
        </a:xfrm>
        <a:prstGeom prst="straightConnector1">
          <a:avLst/>
        </a:prstGeom>
        <a:ln>
          <a:tailEnd type="arrow"/>
        </a:ln>
      </xdr:spPr>
      <xdr:style>
        <a:lnRef idx="3">
          <a:schemeClr val="accent3"/>
        </a:lnRef>
        <a:fillRef idx="0">
          <a:schemeClr val="accent3"/>
        </a:fillRef>
        <a:effectRef idx="2">
          <a:schemeClr val="accent3"/>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596411</xdr:colOff>
      <xdr:row>19</xdr:row>
      <xdr:rowOff>182196</xdr:rowOff>
    </xdr:from>
    <xdr:to>
      <xdr:col>1</xdr:col>
      <xdr:colOff>1020439</xdr:colOff>
      <xdr:row>21</xdr:row>
      <xdr:rowOff>172497</xdr:rowOff>
    </xdr:to>
    <xdr:sp macro="" textlink="">
      <xdr:nvSpPr>
        <xdr:cNvPr id="2" name="Oval 1"/>
        <xdr:cNvSpPr/>
      </xdr:nvSpPr>
      <xdr:spPr>
        <a:xfrm>
          <a:off x="1206988" y="3430465"/>
          <a:ext cx="424028" cy="356647"/>
        </a:xfrm>
        <a:prstGeom prst="ellipse">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n-US" sz="1600" b="1">
              <a:solidFill>
                <a:sysClr val="windowText" lastClr="000000"/>
              </a:solidFill>
            </a:rPr>
            <a:t>1</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samplereports@jetglobal.com" TargetMode="External"/><Relationship Id="rId7" Type="http://schemas.openxmlformats.org/officeDocument/2006/relationships/printerSettings" Target="../printerSettings/printerSettings1.bin"/><Relationship Id="rId2" Type="http://schemas.openxmlformats.org/officeDocument/2006/relationships/hyperlink" Target="mailto:services@jetglobal.com" TargetMode="External"/><Relationship Id="rId1" Type="http://schemas.openxmlformats.org/officeDocument/2006/relationships/hyperlink" Target="https://go.jetreports.com/web" TargetMode="External"/><Relationship Id="rId6" Type="http://schemas.openxmlformats.org/officeDocument/2006/relationships/hyperlink" Target="https://go.jetreports.com/support" TargetMode="External"/><Relationship Id="rId5" Type="http://schemas.openxmlformats.org/officeDocument/2006/relationships/hyperlink" Target="mailto:sales.us@jetglobal.com" TargetMode="External"/><Relationship Id="rId4" Type="http://schemas.openxmlformats.org/officeDocument/2006/relationships/hyperlink" Target="https://go.jetreports.com/download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28"/>
  <sheetViews>
    <sheetView showGridLines="0" tabSelected="1" topLeftCell="A4" workbookViewId="0">
      <selection activeCell="A4" sqref="A4"/>
    </sheetView>
  </sheetViews>
  <sheetFormatPr defaultColWidth="9.140625" defaultRowHeight="14.25" x14ac:dyDescent="0.25"/>
  <cols>
    <col min="1" max="1" width="4.42578125" style="96" hidden="1" customWidth="1"/>
    <col min="2" max="2" width="9.140625" style="96"/>
    <col min="3" max="3" width="32" style="97" bestFit="1" customWidth="1"/>
    <col min="4" max="4" width="77.28515625" style="98" customWidth="1"/>
    <col min="5" max="5" width="10.140625" style="97" customWidth="1"/>
    <col min="6" max="16384" width="9.140625" style="96"/>
  </cols>
  <sheetData>
    <row r="1" spans="1:5" ht="14.25" hidden="1" customHeight="1" x14ac:dyDescent="0.25">
      <c r="A1" s="96" t="s">
        <v>47</v>
      </c>
    </row>
    <row r="7" spans="1:5" ht="30.75" x14ac:dyDescent="0.25">
      <c r="C7" s="99" t="s">
        <v>32</v>
      </c>
    </row>
    <row r="9" spans="1:5" ht="71.25" x14ac:dyDescent="0.25">
      <c r="C9" s="100" t="s">
        <v>33</v>
      </c>
      <c r="D9" s="98" t="s">
        <v>284</v>
      </c>
    </row>
    <row r="10" spans="1:5" x14ac:dyDescent="0.25">
      <c r="C10" s="100"/>
    </row>
    <row r="11" spans="1:5" x14ac:dyDescent="0.25">
      <c r="C11" s="100" t="s">
        <v>269</v>
      </c>
      <c r="D11" s="98" t="s">
        <v>270</v>
      </c>
    </row>
    <row r="12" spans="1:5" ht="128.25" x14ac:dyDescent="0.25">
      <c r="C12" s="100"/>
      <c r="D12" s="102" t="s">
        <v>285</v>
      </c>
    </row>
    <row r="13" spans="1:5" customFormat="1" ht="12.75" x14ac:dyDescent="0.2"/>
    <row r="14" spans="1:5" ht="42.75" x14ac:dyDescent="0.25">
      <c r="C14" s="100" t="s">
        <v>34</v>
      </c>
      <c r="D14" s="98" t="s">
        <v>271</v>
      </c>
      <c r="E14" s="101" t="s">
        <v>265</v>
      </c>
    </row>
    <row r="15" spans="1:5" ht="16.5" customHeight="1" x14ac:dyDescent="0.25">
      <c r="C15" s="100"/>
    </row>
    <row r="16" spans="1:5" ht="28.5" x14ac:dyDescent="0.25">
      <c r="C16" s="100" t="s">
        <v>263</v>
      </c>
      <c r="D16" s="98" t="s">
        <v>272</v>
      </c>
      <c r="E16" s="101" t="s">
        <v>264</v>
      </c>
    </row>
    <row r="17" spans="3:5" x14ac:dyDescent="0.25">
      <c r="C17" s="100"/>
    </row>
    <row r="18" spans="3:5" ht="57" x14ac:dyDescent="0.25">
      <c r="C18" s="100" t="s">
        <v>268</v>
      </c>
      <c r="D18" s="98" t="s">
        <v>273</v>
      </c>
      <c r="E18" s="101" t="s">
        <v>274</v>
      </c>
    </row>
    <row r="19" spans="3:5" x14ac:dyDescent="0.25">
      <c r="C19" s="100"/>
    </row>
    <row r="20" spans="3:5" ht="28.5" x14ac:dyDescent="0.25">
      <c r="C20" s="100" t="s">
        <v>35</v>
      </c>
      <c r="D20" s="98" t="s">
        <v>275</v>
      </c>
      <c r="E20" s="101" t="s">
        <v>276</v>
      </c>
    </row>
    <row r="21" spans="3:5" x14ac:dyDescent="0.25">
      <c r="C21" s="100"/>
    </row>
    <row r="22" spans="3:5" x14ac:dyDescent="0.25">
      <c r="C22" s="100" t="s">
        <v>36</v>
      </c>
      <c r="D22" s="98" t="s">
        <v>277</v>
      </c>
      <c r="E22" s="101" t="s">
        <v>278</v>
      </c>
    </row>
    <row r="23" spans="3:5" x14ac:dyDescent="0.25">
      <c r="C23" s="100"/>
    </row>
    <row r="24" spans="3:5" x14ac:dyDescent="0.25">
      <c r="C24" s="100" t="s">
        <v>37</v>
      </c>
      <c r="D24" s="98" t="s">
        <v>279</v>
      </c>
      <c r="E24" s="101" t="s">
        <v>280</v>
      </c>
    </row>
    <row r="25" spans="3:5" x14ac:dyDescent="0.25">
      <c r="C25" s="100"/>
    </row>
    <row r="26" spans="3:5" ht="71.25" x14ac:dyDescent="0.25">
      <c r="C26" s="100" t="s">
        <v>281</v>
      </c>
      <c r="D26" s="98" t="s">
        <v>282</v>
      </c>
    </row>
    <row r="27" spans="3:5" x14ac:dyDescent="0.25">
      <c r="C27" s="100"/>
    </row>
    <row r="28" spans="3:5" x14ac:dyDescent="0.25">
      <c r="C28" s="100" t="s">
        <v>38</v>
      </c>
      <c r="D28" s="98" t="s">
        <v>283</v>
      </c>
    </row>
  </sheetData>
  <hyperlinks>
    <hyperlink ref="E22" r:id="rId1"/>
    <hyperlink ref="E20" r:id="rId2"/>
    <hyperlink ref="E16" r:id="rId3"/>
    <hyperlink ref="E14" r:id="rId4"/>
    <hyperlink ref="E24" r:id="rId5"/>
    <hyperlink ref="E18" r:id="rId6"/>
  </hyperlinks>
  <pageMargins left="0.25" right="0.25" top="0.75" bottom="0.75" header="0.3" footer="0.3"/>
  <pageSetup scale="63" orientation="portrait" r:id="rId7"/>
  <headerFooter alignWithMargins="0"/>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heetViews>
  <sheetFormatPr defaultRowHeight="12.75" x14ac:dyDescent="0.2"/>
  <cols>
    <col min="1" max="1" width="9.140625" style="1" hidden="1" customWidth="1"/>
    <col min="2" max="3" width="9.140625" style="1"/>
    <col min="4" max="4" width="11.7109375" style="1" bestFit="1" customWidth="1"/>
    <col min="5" max="5" width="23.5703125" style="11" bestFit="1" customWidth="1"/>
    <col min="6" max="6" width="46" style="10" bestFit="1" customWidth="1"/>
    <col min="7" max="7" width="23.5703125" style="1" customWidth="1"/>
    <col min="8" max="16384" width="9.140625" style="1"/>
  </cols>
  <sheetData>
    <row r="1" spans="1:8" hidden="1" x14ac:dyDescent="0.2">
      <c r="A1" s="8" t="s">
        <v>333</v>
      </c>
      <c r="E1" s="11" t="s">
        <v>24</v>
      </c>
      <c r="F1" s="10" t="s">
        <v>25</v>
      </c>
      <c r="G1" s="10" t="s">
        <v>26</v>
      </c>
      <c r="H1" s="8" t="s">
        <v>266</v>
      </c>
    </row>
    <row r="2" spans="1:8" x14ac:dyDescent="0.2">
      <c r="G2" s="10"/>
    </row>
    <row r="5" spans="1:8" x14ac:dyDescent="0.2">
      <c r="D5" s="88"/>
      <c r="E5" s="89"/>
      <c r="F5" s="89"/>
      <c r="G5" s="89"/>
      <c r="H5" s="90"/>
    </row>
    <row r="6" spans="1:8" x14ac:dyDescent="0.2">
      <c r="D6" s="2"/>
      <c r="E6" s="12"/>
      <c r="F6" s="6"/>
      <c r="G6" s="3"/>
      <c r="H6" s="4"/>
    </row>
    <row r="7" spans="1:8" x14ac:dyDescent="0.2">
      <c r="D7" s="2"/>
      <c r="E7" s="13" t="s">
        <v>27</v>
      </c>
      <c r="F7" s="16"/>
      <c r="G7" s="5"/>
      <c r="H7" s="4"/>
    </row>
    <row r="8" spans="1:8" x14ac:dyDescent="0.2">
      <c r="D8" s="2"/>
      <c r="E8" s="14"/>
      <c r="F8" s="6"/>
      <c r="G8" s="3"/>
      <c r="H8" s="4"/>
    </row>
    <row r="9" spans="1:8" x14ac:dyDescent="0.2">
      <c r="A9" s="1" t="s">
        <v>28</v>
      </c>
      <c r="D9" s="2"/>
      <c r="E9" s="12" t="s">
        <v>29</v>
      </c>
      <c r="F9" s="6" t="str">
        <f>"CRONUS JetCorp USA"</f>
        <v>CRONUS JetCorp USA</v>
      </c>
      <c r="G9" s="6" t="str">
        <f>"Lookup"</f>
        <v>Lookup</v>
      </c>
      <c r="H9" s="4"/>
    </row>
    <row r="10" spans="1:8" x14ac:dyDescent="0.2">
      <c r="A10" s="8" t="s">
        <v>28</v>
      </c>
      <c r="D10" s="2"/>
      <c r="E10" s="15" t="s">
        <v>137</v>
      </c>
      <c r="F10" s="7" t="str">
        <f>"*"</f>
        <v>*</v>
      </c>
      <c r="G10" s="6" t="str">
        <f>"Lookup"</f>
        <v>Lookup</v>
      </c>
      <c r="H10" s="4"/>
    </row>
    <row r="11" spans="1:8" x14ac:dyDescent="0.2">
      <c r="A11" s="1" t="s">
        <v>28</v>
      </c>
      <c r="D11" s="2"/>
      <c r="E11" s="12" t="s">
        <v>30</v>
      </c>
      <c r="F11" s="7" t="str">
        <f>"8/12/2019"</f>
        <v>8/12/2019</v>
      </c>
      <c r="G11" s="6"/>
      <c r="H11" s="87" t="s">
        <v>267</v>
      </c>
    </row>
    <row r="12" spans="1:8" x14ac:dyDescent="0.2">
      <c r="A12" s="1" t="s">
        <v>28</v>
      </c>
      <c r="D12" s="2"/>
      <c r="E12" s="12" t="s">
        <v>31</v>
      </c>
      <c r="F12" s="7" t="s">
        <v>45</v>
      </c>
      <c r="G12" s="6" t="str">
        <f>"Lookup"</f>
        <v>Lookup</v>
      </c>
      <c r="H12" s="4"/>
    </row>
    <row r="13" spans="1:8" x14ac:dyDescent="0.2">
      <c r="A13" s="8" t="s">
        <v>28</v>
      </c>
      <c r="D13" s="2"/>
      <c r="E13" s="15" t="s">
        <v>134</v>
      </c>
      <c r="F13" s="9" t="str">
        <f>"Balance with Budgeted numbers for unclosed periods"</f>
        <v>Balance with Budgeted numbers for unclosed periods</v>
      </c>
      <c r="G13" s="6" t="str">
        <f>"Lookup"</f>
        <v>Lookup</v>
      </c>
      <c r="H13" s="4"/>
    </row>
    <row r="14" spans="1:8" x14ac:dyDescent="0.2">
      <c r="A14" s="8" t="s">
        <v>28</v>
      </c>
      <c r="D14" s="2"/>
      <c r="E14" s="15" t="s">
        <v>46</v>
      </c>
      <c r="F14" s="9" t="str">
        <f>"Yes"</f>
        <v>Yes</v>
      </c>
      <c r="G14" s="6" t="str">
        <f>"Lookup"</f>
        <v>Lookup</v>
      </c>
      <c r="H14" s="4"/>
    </row>
    <row r="15" spans="1:8" x14ac:dyDescent="0.2">
      <c r="A15" s="8" t="s">
        <v>28</v>
      </c>
      <c r="D15" s="2"/>
      <c r="E15" s="15" t="s">
        <v>200</v>
      </c>
      <c r="F15" s="86" t="str">
        <f>"2019"</f>
        <v>2019</v>
      </c>
      <c r="G15" s="6" t="str">
        <f>"Lookup"</f>
        <v>Lookup</v>
      </c>
      <c r="H15" s="4"/>
    </row>
    <row r="16" spans="1:8" x14ac:dyDescent="0.2">
      <c r="D16" s="2"/>
      <c r="E16" s="15"/>
      <c r="F16" s="9"/>
      <c r="G16" s="6"/>
      <c r="H16" s="4"/>
    </row>
    <row r="22" spans="5:7" x14ac:dyDescent="0.2">
      <c r="E22" s="18" t="s">
        <v>49</v>
      </c>
      <c r="G22" s="18" t="s">
        <v>145</v>
      </c>
    </row>
    <row r="23" spans="5:7" x14ac:dyDescent="0.2">
      <c r="E23" t="s">
        <v>45</v>
      </c>
      <c r="G23" t="s">
        <v>136</v>
      </c>
    </row>
    <row r="24" spans="5:7" x14ac:dyDescent="0.2">
      <c r="E24" t="s">
        <v>50</v>
      </c>
    </row>
    <row r="28" spans="5:7" x14ac:dyDescent="0.2">
      <c r="F28" s="1"/>
    </row>
    <row r="29" spans="5:7" ht="12.75" customHeight="1" x14ac:dyDescent="0.2">
      <c r="E29" s="91" t="s">
        <v>51</v>
      </c>
      <c r="F29" s="1"/>
    </row>
    <row r="30" spans="5:7" ht="12.75" customHeight="1" x14ac:dyDescent="0.2">
      <c r="E30" s="91"/>
      <c r="F30" s="1"/>
    </row>
    <row r="31" spans="5:7" ht="12.75" customHeight="1" x14ac:dyDescent="0.2">
      <c r="E31" s="91"/>
      <c r="F31" s="1"/>
    </row>
    <row r="32" spans="5:7" ht="12.75" customHeight="1" x14ac:dyDescent="0.2">
      <c r="E32" s="91"/>
      <c r="F32" s="1"/>
    </row>
    <row r="33" spans="5:6" ht="12.75" customHeight="1" x14ac:dyDescent="0.2">
      <c r="E33" s="91"/>
      <c r="F33" s="1"/>
    </row>
    <row r="34" spans="5:6" ht="12.75" customHeight="1" x14ac:dyDescent="0.2">
      <c r="E34" s="91"/>
      <c r="F34" s="1"/>
    </row>
    <row r="35" spans="5:6" ht="12.75" customHeight="1" x14ac:dyDescent="0.2">
      <c r="E35" s="1"/>
      <c r="F35" s="1"/>
    </row>
    <row r="36" spans="5:6" ht="12.75" customHeight="1" x14ac:dyDescent="0.2">
      <c r="E36" s="1"/>
      <c r="F36" s="1"/>
    </row>
    <row r="37" spans="5:6" x14ac:dyDescent="0.2">
      <c r="F37" s="1"/>
    </row>
    <row r="38" spans="5:6" x14ac:dyDescent="0.2">
      <c r="F38" s="1"/>
    </row>
    <row r="39" spans="5:6" x14ac:dyDescent="0.2">
      <c r="F39" s="1"/>
    </row>
    <row r="40" spans="5:6" x14ac:dyDescent="0.2">
      <c r="F40" s="1"/>
    </row>
  </sheetData>
  <mergeCells count="2">
    <mergeCell ref="D5:H5"/>
    <mergeCell ref="E29:E34"/>
  </mergeCell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74"/>
  <sheetViews>
    <sheetView showGridLines="0" topLeftCell="D3" zoomScale="78" zoomScaleNormal="78" workbookViewId="0"/>
  </sheetViews>
  <sheetFormatPr defaultRowHeight="12.75" x14ac:dyDescent="0.2"/>
  <cols>
    <col min="1" max="1" width="9.140625" style="22" hidden="1" customWidth="1"/>
    <col min="2" max="2" width="23" style="22" hidden="1" customWidth="1"/>
    <col min="3" max="3" width="28.5703125" style="21" hidden="1" customWidth="1"/>
    <col min="4" max="4" width="5.28515625" style="29" customWidth="1"/>
    <col min="5" max="5" width="27.42578125" style="26" customWidth="1"/>
    <col min="6" max="6" width="35.7109375" style="26" bestFit="1" customWidth="1"/>
    <col min="7" max="10" width="18.140625" style="26" customWidth="1"/>
    <col min="11" max="11" width="3.140625" style="33" customWidth="1"/>
    <col min="12" max="12" width="18.140625" style="26" customWidth="1"/>
    <col min="13" max="13" width="33.7109375" style="26" customWidth="1"/>
    <col min="14" max="16384" width="9.140625" style="33"/>
  </cols>
  <sheetData>
    <row r="1" spans="1:13" s="22" customFormat="1" hidden="1" x14ac:dyDescent="0.2">
      <c r="A1" s="19" t="s">
        <v>335</v>
      </c>
      <c r="B1" s="19" t="s">
        <v>0</v>
      </c>
      <c r="C1" s="20" t="s">
        <v>0</v>
      </c>
      <c r="D1" s="21"/>
      <c r="G1" s="23"/>
      <c r="H1" s="23" t="s">
        <v>104</v>
      </c>
      <c r="I1" s="23" t="s">
        <v>104</v>
      </c>
      <c r="J1" s="23" t="s">
        <v>104</v>
      </c>
    </row>
    <row r="2" spans="1:13" s="22" customFormat="1" hidden="1" x14ac:dyDescent="0.2">
      <c r="A2" s="19" t="s">
        <v>52</v>
      </c>
      <c r="B2" s="19"/>
      <c r="C2" s="19"/>
      <c r="D2" s="21"/>
      <c r="G2" s="23"/>
      <c r="H2" s="23"/>
      <c r="I2" s="23"/>
      <c r="J2" s="23"/>
      <c r="L2" s="23" t="str">
        <f>IF($C$9="No","Hide","Show")</f>
        <v>Show</v>
      </c>
    </row>
    <row r="3" spans="1:13" s="26" customFormat="1" x14ac:dyDescent="0.2">
      <c r="A3" s="19"/>
      <c r="B3" s="19"/>
      <c r="C3" s="24"/>
      <c r="D3" s="25"/>
      <c r="G3" s="81"/>
      <c r="H3" s="81"/>
      <c r="I3" s="81"/>
      <c r="J3" s="81"/>
      <c r="L3" s="27"/>
    </row>
    <row r="4" spans="1:13" ht="19.5" x14ac:dyDescent="0.25">
      <c r="A4" s="19"/>
      <c r="B4" s="19" t="s">
        <v>29</v>
      </c>
      <c r="C4" s="28" t="str">
        <f>Company</f>
        <v>CRONUS JetCorp USA</v>
      </c>
      <c r="E4" s="30" t="str">
        <f>"Profit and Loss by "&amp;Period&amp;" for calendar year "&amp;YEAR(Base_Date)</f>
        <v>Profit and Loss by Quarter for calendar year 2019</v>
      </c>
      <c r="F4" s="31"/>
      <c r="G4" s="32"/>
      <c r="H4" s="32"/>
      <c r="I4" s="32"/>
      <c r="J4" s="32"/>
      <c r="K4" s="32"/>
      <c r="L4" s="31"/>
      <c r="M4" s="31"/>
    </row>
    <row r="5" spans="1:13" ht="18" x14ac:dyDescent="0.25">
      <c r="A5" s="19"/>
      <c r="B5" s="19" t="s">
        <v>39</v>
      </c>
      <c r="C5" s="28" t="str">
        <f>Global_Dimension</f>
        <v>*</v>
      </c>
      <c r="E5" s="34"/>
      <c r="G5" s="81"/>
      <c r="H5" s="81"/>
      <c r="I5" s="81"/>
      <c r="J5" s="81"/>
      <c r="K5" s="27"/>
    </row>
    <row r="6" spans="1:13" x14ac:dyDescent="0.2">
      <c r="A6" s="19"/>
      <c r="B6" s="19" t="s">
        <v>30</v>
      </c>
      <c r="C6" s="35" t="str">
        <f>Base_Date</f>
        <v>8/12/2019</v>
      </c>
      <c r="G6" s="27"/>
      <c r="H6" s="27"/>
      <c r="I6" s="27"/>
      <c r="J6" s="27"/>
      <c r="K6" s="27"/>
    </row>
    <row r="7" spans="1:13" ht="15" x14ac:dyDescent="0.2">
      <c r="A7" s="19"/>
      <c r="B7" s="19" t="s">
        <v>31</v>
      </c>
      <c r="C7" s="24" t="str">
        <f>Period</f>
        <v>Quarter</v>
      </c>
      <c r="E7" s="83" t="s">
        <v>29</v>
      </c>
      <c r="F7" s="83" t="str">
        <f>C4</f>
        <v>CRONUS JetCorp USA</v>
      </c>
      <c r="G7" s="80"/>
      <c r="H7" s="80"/>
      <c r="I7" s="80"/>
      <c r="J7" s="80"/>
    </row>
    <row r="8" spans="1:13" ht="15" x14ac:dyDescent="0.2">
      <c r="A8" s="19"/>
      <c r="B8" s="19" t="s">
        <v>134</v>
      </c>
      <c r="C8" s="24" t="str">
        <f>Actual_or_Budgeted</f>
        <v>Balance with Budgeted numbers for unclosed periods</v>
      </c>
      <c r="E8" s="83" t="s">
        <v>138</v>
      </c>
      <c r="F8" s="83" t="str">
        <f>C5</f>
        <v>*</v>
      </c>
      <c r="G8" s="82"/>
      <c r="H8" s="82"/>
      <c r="I8" s="82"/>
      <c r="J8" s="82"/>
    </row>
    <row r="9" spans="1:13" ht="18" x14ac:dyDescent="0.25">
      <c r="A9" s="19"/>
      <c r="B9" s="19" t="s">
        <v>46</v>
      </c>
      <c r="C9" s="28" t="str">
        <f>Show_YTD_Actuals</f>
        <v>Yes</v>
      </c>
      <c r="E9" s="83" t="s">
        <v>163</v>
      </c>
      <c r="F9" s="84" t="str">
        <f>C6</f>
        <v>8/12/2019</v>
      </c>
      <c r="G9" s="95"/>
      <c r="H9" s="95"/>
      <c r="I9" s="95"/>
      <c r="J9" s="95"/>
      <c r="K9" s="95"/>
      <c r="L9" s="95"/>
      <c r="M9" s="95"/>
    </row>
    <row r="10" spans="1:13" ht="18" x14ac:dyDescent="0.25">
      <c r="A10" s="19"/>
      <c r="B10" s="19"/>
      <c r="C10" s="28"/>
      <c r="E10" s="83" t="s">
        <v>164</v>
      </c>
      <c r="F10" s="85">
        <v>43385</v>
      </c>
      <c r="G10" s="95"/>
      <c r="H10" s="95"/>
      <c r="I10" s="95"/>
      <c r="J10" s="95"/>
      <c r="K10" s="95"/>
      <c r="L10" s="95"/>
      <c r="M10" s="95"/>
    </row>
    <row r="11" spans="1:13" ht="18" customHeight="1" x14ac:dyDescent="0.25">
      <c r="A11" s="19"/>
      <c r="B11" s="19"/>
      <c r="C11" s="28"/>
      <c r="E11" s="34"/>
      <c r="F11" s="36"/>
    </row>
    <row r="12" spans="1:13" s="22" customFormat="1" hidden="1" x14ac:dyDescent="0.2">
      <c r="A12" s="19" t="s">
        <v>1</v>
      </c>
      <c r="B12" s="19" t="s">
        <v>31</v>
      </c>
      <c r="C12" s="37" t="str">
        <f>Period</f>
        <v>Quarter</v>
      </c>
      <c r="D12" s="38"/>
      <c r="F12" s="19"/>
      <c r="G12" s="39">
        <v>43466</v>
      </c>
      <c r="H12" s="39">
        <v>43556</v>
      </c>
      <c r="I12" s="39">
        <v>43647</v>
      </c>
      <c r="J12" s="39">
        <v>43739</v>
      </c>
      <c r="K12" s="19"/>
      <c r="L12" s="39">
        <f>$C$13</f>
        <v>43466</v>
      </c>
    </row>
    <row r="13" spans="1:13" s="22" customFormat="1" hidden="1" x14ac:dyDescent="0.2">
      <c r="A13" s="19" t="s">
        <v>1</v>
      </c>
      <c r="B13" s="19" t="s">
        <v>2</v>
      </c>
      <c r="C13" s="40">
        <f>DATE(YEAR(Base_Date),1,1)</f>
        <v>43466</v>
      </c>
      <c r="D13" s="38"/>
      <c r="F13" s="19"/>
      <c r="G13" s="39">
        <v>43555</v>
      </c>
      <c r="H13" s="39">
        <v>43646</v>
      </c>
      <c r="I13" s="39">
        <v>43738</v>
      </c>
      <c r="J13" s="39">
        <v>43830</v>
      </c>
      <c r="K13" s="19"/>
      <c r="L13" s="39" t="str">
        <f>$F$9</f>
        <v>8/12/2019</v>
      </c>
    </row>
    <row r="14" spans="1:13" s="22" customFormat="1" hidden="1" x14ac:dyDescent="0.2">
      <c r="A14" s="19" t="s">
        <v>1</v>
      </c>
      <c r="B14" s="19" t="s">
        <v>3</v>
      </c>
      <c r="C14" s="40">
        <f>DATE(YEAR(Base_Date),12,31)</f>
        <v>43830</v>
      </c>
      <c r="D14" s="21"/>
      <c r="F14" s="19"/>
      <c r="G14" s="41" t="str">
        <f>"1/1/2019..3/31/2019"</f>
        <v>1/1/2019..3/31/2019</v>
      </c>
      <c r="H14" s="41" t="str">
        <f>"4/1/2019..6/30/2019"</f>
        <v>4/1/2019..6/30/2019</v>
      </c>
      <c r="I14" s="41" t="str">
        <f>"7/1/2019..9/30/2019"</f>
        <v>7/1/2019..9/30/2019</v>
      </c>
      <c r="J14" s="41" t="str">
        <f>"10/1/2019..12/31/2019"</f>
        <v>10/1/2019..12/31/2019</v>
      </c>
      <c r="K14" s="19"/>
      <c r="L14" s="41" t="str">
        <f>"1/1/2019..8/12/2019"</f>
        <v>1/1/2019..8/12/2019</v>
      </c>
    </row>
    <row r="15" spans="1:13" s="22" customFormat="1" hidden="1" x14ac:dyDescent="0.2">
      <c r="A15" s="19" t="s">
        <v>1</v>
      </c>
      <c r="B15" s="19" t="s">
        <v>4</v>
      </c>
      <c r="C15" s="42" t="str">
        <f>"1/1/2019..12/31/2019"</f>
        <v>1/1/2019..12/31/2019</v>
      </c>
      <c r="D15" s="21"/>
      <c r="K15" s="19"/>
      <c r="L15" s="43" t="str">
        <f>IF(L13&gt;Base_Date,"BUDGET","")</f>
        <v/>
      </c>
    </row>
    <row r="16" spans="1:13" x14ac:dyDescent="0.2">
      <c r="A16" s="19"/>
      <c r="B16" s="19" t="s">
        <v>133</v>
      </c>
      <c r="C16" s="20"/>
      <c r="E16" s="33"/>
      <c r="F16" s="33"/>
      <c r="G16" s="44" t="str">
        <f>IF(Actual_or_Budgeted="BUDGET","BUDGET",IF(Actual_or_Budgeted="BALANCE","BALANCE",IF((Base_Date-G13)&lt;0,"BUDGET","BALANCE")))</f>
        <v>BALANCE</v>
      </c>
      <c r="H16" s="44" t="str">
        <f>IF(Actual_or_Budgeted="BUDGET","BUDGET",IF(Actual_or_Budgeted="BALANCE","BALANCE",IF((Base_Date-H13)&lt;0,"BUDGET","BALANCE")))</f>
        <v>BALANCE</v>
      </c>
      <c r="I16" s="44" t="str">
        <f>IF(Actual_or_Budgeted="BUDGET","BUDGET",IF(Actual_or_Budgeted="BALANCE","BALANCE",IF((Base_Date-I13)&lt;0,"BUDGET","BALANCE")))</f>
        <v>BUDGET</v>
      </c>
      <c r="J16" s="44" t="str">
        <f>IF(Actual_or_Budgeted="BUDGET","BUDGET",IF(Actual_or_Budgeted="BALANCE","BALANCE",IF((Base_Date-J13)&lt;0,"BUDGET","BALANCE")))</f>
        <v>BUDGET</v>
      </c>
      <c r="L16" s="33"/>
      <c r="M16" s="33"/>
    </row>
    <row r="17" spans="1:16" ht="30" x14ac:dyDescent="0.2">
      <c r="A17" s="19"/>
      <c r="B17" s="19"/>
      <c r="C17" s="19"/>
      <c r="E17" s="45"/>
      <c r="F17" s="46" t="s">
        <v>154</v>
      </c>
      <c r="G17" s="79">
        <f>G13</f>
        <v>43555</v>
      </c>
      <c r="H17" s="79">
        <f>H13</f>
        <v>43646</v>
      </c>
      <c r="I17" s="79">
        <f>I13</f>
        <v>43738</v>
      </c>
      <c r="J17" s="79">
        <f>J13</f>
        <v>43830</v>
      </c>
      <c r="L17" s="47" t="s">
        <v>5</v>
      </c>
      <c r="M17" s="47" t="s">
        <v>40</v>
      </c>
    </row>
    <row r="18" spans="1:16" s="48" customFormat="1" ht="4.5" customHeight="1" x14ac:dyDescent="0.2">
      <c r="A18" s="22"/>
      <c r="B18" s="22"/>
      <c r="C18" s="22"/>
      <c r="E18" s="26"/>
      <c r="F18" s="49"/>
      <c r="G18" s="49"/>
      <c r="H18" s="49"/>
      <c r="I18" s="49"/>
      <c r="J18" s="49"/>
      <c r="L18" s="49"/>
      <c r="M18" s="49"/>
    </row>
    <row r="19" spans="1:16" ht="15" x14ac:dyDescent="0.2">
      <c r="C19" s="50" t="s">
        <v>48</v>
      </c>
      <c r="E19" s="51" t="s">
        <v>6</v>
      </c>
      <c r="F19" s="52"/>
      <c r="G19" s="53"/>
      <c r="H19" s="53"/>
      <c r="I19" s="53"/>
      <c r="J19" s="53"/>
      <c r="L19" s="53"/>
      <c r="M19" s="53"/>
    </row>
    <row r="20" spans="1:16" ht="14.25" x14ac:dyDescent="0.2">
      <c r="C20" s="54">
        <v>44100</v>
      </c>
      <c r="D20" s="55"/>
      <c r="E20" s="56"/>
      <c r="F20" s="57" t="str">
        <f>"Sales, Retail - North America"</f>
        <v>Sales, Retail - North America</v>
      </c>
      <c r="G20" s="58">
        <v>4410247.42</v>
      </c>
      <c r="H20" s="58">
        <v>5430044.2400000002</v>
      </c>
      <c r="I20" s="58">
        <v>3990017.99</v>
      </c>
      <c r="J20" s="58">
        <v>4851686.3900000006</v>
      </c>
      <c r="L20" s="58">
        <v>12064658.09</v>
      </c>
      <c r="M20" s="58">
        <f>SUM(G20:K20)</f>
        <v>18681996.039999999</v>
      </c>
    </row>
    <row r="21" spans="1:16" ht="14.25" x14ac:dyDescent="0.2">
      <c r="C21" s="59">
        <v>44200</v>
      </c>
      <c r="D21" s="55"/>
      <c r="E21" s="56"/>
      <c r="F21" s="57" t="str">
        <f>"Sales, Retail - EU"</f>
        <v>Sales, Retail - EU</v>
      </c>
      <c r="G21" s="58">
        <v>1852106.4900000002</v>
      </c>
      <c r="H21" s="58">
        <v>2161833.13</v>
      </c>
      <c r="I21" s="58">
        <v>1903131.2</v>
      </c>
      <c r="J21" s="58">
        <v>2125109.0900000003</v>
      </c>
      <c r="L21" s="58">
        <v>5071114.83</v>
      </c>
      <c r="M21" s="58">
        <f>SUM(G21:K21)</f>
        <v>8042179.9100000001</v>
      </c>
    </row>
    <row r="22" spans="1:16" ht="15" thickBot="1" x14ac:dyDescent="0.25">
      <c r="C22" s="59">
        <v>44300</v>
      </c>
      <c r="D22" s="55"/>
      <c r="E22" s="56"/>
      <c r="F22" s="57" t="str">
        <f>"Sales, Retail - Other"</f>
        <v>Sales, Retail - Other</v>
      </c>
      <c r="G22" s="58">
        <v>0</v>
      </c>
      <c r="H22" s="58">
        <v>0</v>
      </c>
      <c r="I22" s="58">
        <v>0</v>
      </c>
      <c r="J22" s="58">
        <v>0</v>
      </c>
      <c r="L22" s="58">
        <v>0</v>
      </c>
      <c r="M22" s="58">
        <f>SUM(G22:K22)</f>
        <v>0</v>
      </c>
    </row>
    <row r="23" spans="1:16" ht="14.25" customHeight="1" x14ac:dyDescent="0.2">
      <c r="B23" s="92" t="s">
        <v>43</v>
      </c>
      <c r="C23" s="59">
        <v>45100</v>
      </c>
      <c r="D23" s="55"/>
      <c r="E23" s="56"/>
      <c r="F23" s="57" t="str">
        <f>"Discounts, Retail - North Amer"</f>
        <v>Discounts, Retail - North Amer</v>
      </c>
      <c r="G23" s="58">
        <v>-181575.47</v>
      </c>
      <c r="H23" s="58">
        <v>-321888.98</v>
      </c>
      <c r="I23" s="58">
        <v>-190656.59</v>
      </c>
      <c r="J23" s="58">
        <v>-210610.97999999998</v>
      </c>
      <c r="L23" s="58">
        <v>-607063.53</v>
      </c>
      <c r="M23" s="58">
        <f>SUM(G23:K23)</f>
        <v>-904732.0199999999</v>
      </c>
    </row>
    <row r="24" spans="1:16" ht="14.25" x14ac:dyDescent="0.2">
      <c r="B24" s="93"/>
      <c r="C24" s="59" t="s">
        <v>286</v>
      </c>
      <c r="D24" s="55"/>
      <c r="E24" s="56"/>
      <c r="F24" s="57" t="str">
        <f>"Discounts, Retail - EU"</f>
        <v>Discounts, Retail - EU</v>
      </c>
      <c r="G24" s="60">
        <v>-67523.73000000001</v>
      </c>
      <c r="H24" s="60">
        <v>-87591.37999999999</v>
      </c>
      <c r="I24" s="60">
        <v>-41349.93</v>
      </c>
      <c r="J24" s="60">
        <v>-45958.689999999995</v>
      </c>
      <c r="L24" s="60">
        <v>-178772.43</v>
      </c>
      <c r="M24" s="60">
        <f>SUM(G24:K24)</f>
        <v>-242423.72999999998</v>
      </c>
    </row>
    <row r="25" spans="1:16" ht="14.25" x14ac:dyDescent="0.2">
      <c r="B25" s="93"/>
      <c r="C25" s="59"/>
      <c r="D25" s="55"/>
      <c r="E25" s="56"/>
      <c r="F25" s="61" t="s">
        <v>42</v>
      </c>
      <c r="G25" s="62">
        <f>SUM(G20:G24)</f>
        <v>6013254.71</v>
      </c>
      <c r="H25" s="62">
        <f>SUM(H20:H24)</f>
        <v>7182397.0100000007</v>
      </c>
      <c r="I25" s="62">
        <f>SUM(I20:I24)</f>
        <v>5661142.6700000009</v>
      </c>
      <c r="J25" s="62">
        <f>SUM(J20:J24)</f>
        <v>6720225.8099999996</v>
      </c>
      <c r="K25" s="63"/>
      <c r="L25" s="62">
        <f>SUM(L20:L24)</f>
        <v>16349936.960000003</v>
      </c>
      <c r="M25" s="62">
        <f>SUM(M20:M24)</f>
        <v>25577020.199999999</v>
      </c>
      <c r="O25" s="64"/>
      <c r="P25" s="64"/>
    </row>
    <row r="26" spans="1:16" ht="14.25" x14ac:dyDescent="0.2">
      <c r="B26" s="93"/>
      <c r="C26" s="59"/>
      <c r="D26" s="55"/>
      <c r="E26" s="56"/>
      <c r="F26" s="57"/>
      <c r="G26" s="58"/>
      <c r="H26" s="58"/>
      <c r="I26" s="58"/>
      <c r="J26" s="58"/>
      <c r="L26" s="58"/>
      <c r="M26" s="58"/>
    </row>
    <row r="27" spans="1:16" ht="15" x14ac:dyDescent="0.2">
      <c r="B27" s="93"/>
      <c r="C27" s="59"/>
      <c r="D27" s="55"/>
      <c r="E27" s="51" t="s">
        <v>7</v>
      </c>
      <c r="F27" s="52"/>
      <c r="G27" s="65"/>
      <c r="H27" s="65"/>
      <c r="I27" s="65"/>
      <c r="J27" s="65"/>
      <c r="L27" s="65"/>
      <c r="M27" s="65"/>
    </row>
    <row r="28" spans="1:16" ht="15" thickBot="1" x14ac:dyDescent="0.25">
      <c r="B28" s="94"/>
      <c r="C28" s="59">
        <v>52100</v>
      </c>
      <c r="D28" s="55"/>
      <c r="E28" s="56"/>
      <c r="F28" s="57" t="str">
        <f>"COGS, Retail - North America"</f>
        <v>COGS, Retail - North America</v>
      </c>
      <c r="G28" s="58">
        <v>-2604742.52</v>
      </c>
      <c r="H28" s="58">
        <v>-3161964.09</v>
      </c>
      <c r="I28" s="58">
        <v>-2489051.31</v>
      </c>
      <c r="J28" s="58">
        <v>-2972892.13</v>
      </c>
      <c r="L28" s="58">
        <v>-7157881.2800000003</v>
      </c>
      <c r="M28" s="58">
        <f>SUM(G28:K28)</f>
        <v>-11228650.050000001</v>
      </c>
    </row>
    <row r="29" spans="1:16" ht="14.25" customHeight="1" x14ac:dyDescent="0.2">
      <c r="C29" s="59">
        <v>52300</v>
      </c>
      <c r="D29" s="55"/>
      <c r="E29" s="56"/>
      <c r="F29" s="57" t="str">
        <f>"COGS, Retail - EU"</f>
        <v>COGS, Retail - EU</v>
      </c>
      <c r="G29" s="58">
        <v>-786979.8</v>
      </c>
      <c r="H29" s="58">
        <v>-912328.84</v>
      </c>
      <c r="I29" s="58">
        <v>-756219.59000000008</v>
      </c>
      <c r="J29" s="58">
        <v>-843795.64999999991</v>
      </c>
      <c r="L29" s="58">
        <v>-2119250.3400000003</v>
      </c>
      <c r="M29" s="58">
        <f>SUM(G29:K29)</f>
        <v>-3299323.8800000004</v>
      </c>
    </row>
    <row r="30" spans="1:16" ht="14.25" x14ac:dyDescent="0.2">
      <c r="C30" s="59">
        <v>52400</v>
      </c>
      <c r="D30" s="55"/>
      <c r="E30" s="56"/>
      <c r="F30" s="57" t="str">
        <f>"COGS, Retail - Other"</f>
        <v>COGS, Retail - Other</v>
      </c>
      <c r="G30" s="58">
        <v>0</v>
      </c>
      <c r="H30" s="58">
        <v>0</v>
      </c>
      <c r="I30" s="58">
        <v>0</v>
      </c>
      <c r="J30" s="58">
        <v>0</v>
      </c>
      <c r="L30" s="58">
        <v>0</v>
      </c>
      <c r="M30" s="58">
        <f>SUM(G30:K30)</f>
        <v>0</v>
      </c>
    </row>
    <row r="31" spans="1:16" ht="14.25" x14ac:dyDescent="0.2">
      <c r="C31" s="59">
        <v>54999</v>
      </c>
      <c r="D31" s="55"/>
      <c r="E31" s="56"/>
      <c r="F31" s="57" t="str">
        <f>"Total Cost Adjustments"</f>
        <v>Total Cost Adjustments</v>
      </c>
      <c r="G31" s="58">
        <v>121006.52</v>
      </c>
      <c r="H31" s="58">
        <v>202514.71000000002</v>
      </c>
      <c r="I31" s="58">
        <v>323428.32</v>
      </c>
      <c r="J31" s="58">
        <v>337326.44</v>
      </c>
      <c r="L31" s="58">
        <v>637706.07999999996</v>
      </c>
      <c r="M31" s="58">
        <f>SUM(G31:K31)</f>
        <v>984275.99</v>
      </c>
    </row>
    <row r="32" spans="1:16" ht="14.25" x14ac:dyDescent="0.2">
      <c r="C32" s="59"/>
      <c r="D32" s="55"/>
      <c r="E32" s="66"/>
      <c r="F32" s="61" t="s">
        <v>44</v>
      </c>
      <c r="G32" s="62">
        <f>SUM(G28:G31)</f>
        <v>-3270715.8000000003</v>
      </c>
      <c r="H32" s="62">
        <f>SUM(H28:H31)</f>
        <v>-3871778.2199999997</v>
      </c>
      <c r="I32" s="62">
        <f>SUM(I28:I31)</f>
        <v>-2921842.5800000005</v>
      </c>
      <c r="J32" s="62">
        <f>SUM(J28:J31)</f>
        <v>-3479361.34</v>
      </c>
      <c r="K32" s="63"/>
      <c r="L32" s="62">
        <f>SUM(L28:L31)</f>
        <v>-8639425.540000001</v>
      </c>
      <c r="M32" s="62">
        <f>SUM(M28:M31)</f>
        <v>-13543697.940000001</v>
      </c>
      <c r="P32" s="64"/>
    </row>
    <row r="33" spans="3:16" ht="14.25" x14ac:dyDescent="0.2">
      <c r="C33" s="59"/>
      <c r="D33" s="55"/>
      <c r="E33" s="56"/>
      <c r="F33" s="57"/>
      <c r="G33" s="58"/>
      <c r="H33" s="58"/>
      <c r="I33" s="58"/>
      <c r="J33" s="58"/>
      <c r="L33" s="58"/>
      <c r="M33" s="58">
        <f>SUM(G33:K33)</f>
        <v>0</v>
      </c>
    </row>
    <row r="34" spans="3:16" ht="15.75" thickBot="1" x14ac:dyDescent="0.25">
      <c r="C34" s="59"/>
      <c r="D34" s="55"/>
      <c r="E34" s="67" t="s">
        <v>8</v>
      </c>
      <c r="F34" s="68"/>
      <c r="G34" s="69">
        <f>G25+G32</f>
        <v>2742538.9099999997</v>
      </c>
      <c r="H34" s="69">
        <f>H25+H32</f>
        <v>3310618.790000001</v>
      </c>
      <c r="I34" s="69">
        <f>I25+I32</f>
        <v>2739300.0900000003</v>
      </c>
      <c r="J34" s="69">
        <f>J25+J32</f>
        <v>3240864.4699999997</v>
      </c>
      <c r="L34" s="69">
        <f>L25+L32</f>
        <v>7710511.4200000018</v>
      </c>
      <c r="M34" s="69">
        <f>SUM(G34:K34)</f>
        <v>12033322.260000002</v>
      </c>
    </row>
    <row r="35" spans="3:16" ht="15" thickTop="1" x14ac:dyDescent="0.2">
      <c r="C35" s="59"/>
      <c r="D35" s="55"/>
      <c r="E35" s="56"/>
      <c r="F35" s="57"/>
      <c r="G35" s="58"/>
      <c r="H35" s="58"/>
      <c r="I35" s="58"/>
      <c r="J35" s="58"/>
      <c r="L35" s="58"/>
      <c r="M35" s="58"/>
    </row>
    <row r="36" spans="3:16" ht="14.25" x14ac:dyDescent="0.2">
      <c r="C36" s="59"/>
      <c r="D36" s="55"/>
      <c r="E36" s="56"/>
      <c r="F36" s="57"/>
      <c r="G36" s="58"/>
      <c r="H36" s="58"/>
      <c r="I36" s="58"/>
      <c r="J36" s="58"/>
      <c r="L36" s="58"/>
      <c r="M36" s="58"/>
    </row>
    <row r="37" spans="3:16" ht="15" x14ac:dyDescent="0.2">
      <c r="C37" s="59"/>
      <c r="D37" s="55"/>
      <c r="E37" s="51" t="s">
        <v>9</v>
      </c>
      <c r="F37" s="52"/>
      <c r="G37" s="65"/>
      <c r="H37" s="65"/>
      <c r="I37" s="65"/>
      <c r="J37" s="65"/>
      <c r="L37" s="65"/>
      <c r="M37" s="65"/>
    </row>
    <row r="38" spans="3:16" ht="14.25" x14ac:dyDescent="0.2">
      <c r="C38" s="59" t="s">
        <v>10</v>
      </c>
      <c r="D38" s="55"/>
      <c r="E38" s="56"/>
      <c r="F38" s="57" t="str">
        <f>"Selling Expenses"</f>
        <v>Selling Expenses</v>
      </c>
      <c r="G38" s="58">
        <v>-521744.91</v>
      </c>
      <c r="H38" s="58">
        <v>-518315.36999999994</v>
      </c>
      <c r="I38" s="58">
        <v>-524655.85</v>
      </c>
      <c r="J38" s="58">
        <v>-532696.6</v>
      </c>
      <c r="L38" s="58">
        <v>-1288013.6299999999</v>
      </c>
      <c r="M38" s="58">
        <f>SUM(G38:K38)</f>
        <v>-2097412.73</v>
      </c>
    </row>
    <row r="39" spans="3:16" ht="14.25" x14ac:dyDescent="0.2">
      <c r="C39" s="59" t="s">
        <v>11</v>
      </c>
      <c r="D39" s="55"/>
      <c r="E39" s="56"/>
      <c r="F39" s="57" t="str">
        <f>"Personnel Expenses"</f>
        <v>Personnel Expenses</v>
      </c>
      <c r="G39" s="58">
        <v>-1964995.76</v>
      </c>
      <c r="H39" s="58">
        <v>-2433121.79</v>
      </c>
      <c r="I39" s="58">
        <v>-1783394.82</v>
      </c>
      <c r="J39" s="58">
        <v>-2172785.1599999997</v>
      </c>
      <c r="L39" s="58">
        <v>-5591178.9100000001</v>
      </c>
      <c r="M39" s="58">
        <f>SUM(G39:K39)</f>
        <v>-8354297.5299999993</v>
      </c>
    </row>
    <row r="40" spans="3:16" ht="14.25" x14ac:dyDescent="0.2">
      <c r="C40" s="59" t="s">
        <v>12</v>
      </c>
      <c r="D40" s="55"/>
      <c r="E40" s="56"/>
      <c r="F40" s="57" t="str">
        <f>"Computer Expenses"</f>
        <v>Computer Expenses</v>
      </c>
      <c r="G40" s="58">
        <v>-12652.18</v>
      </c>
      <c r="H40" s="58">
        <v>-12820.18</v>
      </c>
      <c r="I40" s="58">
        <v>-12013.18</v>
      </c>
      <c r="J40" s="58">
        <v>-12427.18</v>
      </c>
      <c r="L40" s="58">
        <v>-31391.95</v>
      </c>
      <c r="M40" s="58">
        <f>SUM(G40:K40)</f>
        <v>-49912.72</v>
      </c>
    </row>
    <row r="41" spans="3:16" ht="14.25" x14ac:dyDescent="0.2">
      <c r="C41" s="59" t="s">
        <v>13</v>
      </c>
      <c r="D41" s="55"/>
      <c r="E41" s="56"/>
      <c r="F41" s="57" t="str">
        <f>"Building Maintenance Expenses"</f>
        <v>Building Maintenance Expenses</v>
      </c>
      <c r="G41" s="58">
        <v>-14862.81</v>
      </c>
      <c r="H41" s="58">
        <v>-15029.81</v>
      </c>
      <c r="I41" s="58">
        <v>-14642.81</v>
      </c>
      <c r="J41" s="58">
        <v>-15235.81</v>
      </c>
      <c r="L41" s="58">
        <v>-34630.89</v>
      </c>
      <c r="M41" s="58">
        <f>SUM(G41:K41)</f>
        <v>-59771.24</v>
      </c>
    </row>
    <row r="42" spans="3:16" ht="14.25" x14ac:dyDescent="0.2">
      <c r="C42" s="59" t="s">
        <v>14</v>
      </c>
      <c r="D42" s="55"/>
      <c r="E42" s="56"/>
      <c r="F42" s="57" t="str">
        <f>"Administrative Expenses"</f>
        <v>Administrative Expenses</v>
      </c>
      <c r="G42" s="58">
        <v>-9254.11</v>
      </c>
      <c r="H42" s="58">
        <v>-9011.11</v>
      </c>
      <c r="I42" s="58">
        <v>-9070.1099999999988</v>
      </c>
      <c r="J42" s="58">
        <v>-9082.11</v>
      </c>
      <c r="L42" s="58">
        <v>-21783.7</v>
      </c>
      <c r="M42" s="58">
        <f>SUM(G42:K42)</f>
        <v>-36417.440000000002</v>
      </c>
    </row>
    <row r="43" spans="3:16" ht="14.25" x14ac:dyDescent="0.2">
      <c r="C43" s="59" t="s">
        <v>15</v>
      </c>
      <c r="D43" s="55"/>
      <c r="E43" s="56"/>
      <c r="F43" s="57" t="str">
        <f>"Depreciation of Fixed Assets"</f>
        <v>Depreciation of Fixed Assets</v>
      </c>
      <c r="G43" s="58">
        <v>0</v>
      </c>
      <c r="H43" s="58">
        <v>0</v>
      </c>
      <c r="I43" s="58">
        <v>0</v>
      </c>
      <c r="J43" s="58">
        <v>0</v>
      </c>
      <c r="L43" s="58">
        <v>0</v>
      </c>
      <c r="M43" s="58">
        <f>SUM(G43:K43)</f>
        <v>0</v>
      </c>
    </row>
    <row r="44" spans="3:16" ht="14.25" x14ac:dyDescent="0.2">
      <c r="C44" s="59" t="s">
        <v>16</v>
      </c>
      <c r="D44" s="55"/>
      <c r="E44" s="56"/>
      <c r="F44" s="57" t="str">
        <f>"Other Operating Expenses"</f>
        <v>Other Operating Expenses</v>
      </c>
      <c r="G44" s="60">
        <v>0</v>
      </c>
      <c r="H44" s="60">
        <v>0</v>
      </c>
      <c r="I44" s="60">
        <v>0</v>
      </c>
      <c r="J44" s="60">
        <v>0</v>
      </c>
      <c r="L44" s="60">
        <v>0</v>
      </c>
      <c r="M44" s="60">
        <f>SUM(G44:K44)</f>
        <v>0</v>
      </c>
    </row>
    <row r="45" spans="3:16" ht="14.25" x14ac:dyDescent="0.2">
      <c r="C45" s="59"/>
      <c r="D45" s="55"/>
      <c r="E45" s="66"/>
      <c r="F45" s="61" t="s">
        <v>41</v>
      </c>
      <c r="G45" s="62">
        <f>SUM(G38:G44)</f>
        <v>-2523509.77</v>
      </c>
      <c r="H45" s="62">
        <f>SUM(H38:H44)</f>
        <v>-2988298.2600000002</v>
      </c>
      <c r="I45" s="62">
        <f>SUM(I38:I44)</f>
        <v>-2343776.77</v>
      </c>
      <c r="J45" s="62">
        <f>SUM(J38:J44)</f>
        <v>-2742226.86</v>
      </c>
      <c r="K45" s="63"/>
      <c r="L45" s="62">
        <f>SUM(L38:L44)</f>
        <v>-6966999.0800000001</v>
      </c>
      <c r="M45" s="62">
        <f>SUM(M38:M44)</f>
        <v>-10597811.66</v>
      </c>
      <c r="P45" s="64"/>
    </row>
    <row r="46" spans="3:16" ht="14.25" x14ac:dyDescent="0.2">
      <c r="C46" s="59"/>
      <c r="D46" s="55"/>
      <c r="E46" s="56"/>
      <c r="F46" s="57"/>
      <c r="G46" s="58"/>
      <c r="H46" s="58"/>
      <c r="I46" s="58"/>
      <c r="J46" s="58"/>
      <c r="L46" s="58"/>
      <c r="M46" s="58"/>
    </row>
    <row r="47" spans="3:16" ht="15.75" thickBot="1" x14ac:dyDescent="0.25">
      <c r="C47" s="59"/>
      <c r="D47" s="55"/>
      <c r="E47" s="67" t="s">
        <v>17</v>
      </c>
      <c r="F47" s="68"/>
      <c r="G47" s="69">
        <f>G34+G45</f>
        <v>219029.13999999966</v>
      </c>
      <c r="H47" s="69">
        <f>H34+H45</f>
        <v>322320.53000000073</v>
      </c>
      <c r="I47" s="69">
        <f>I34+I45</f>
        <v>395523.3200000003</v>
      </c>
      <c r="J47" s="69">
        <f>J34+J45</f>
        <v>498637.60999999987</v>
      </c>
      <c r="L47" s="69">
        <f>L34+L45</f>
        <v>743512.34000000171</v>
      </c>
      <c r="M47" s="69">
        <f>SUM(G47:K47)</f>
        <v>1435510.6000000006</v>
      </c>
    </row>
    <row r="48" spans="3:16" ht="15" thickTop="1" x14ac:dyDescent="0.2">
      <c r="C48" s="59"/>
      <c r="D48" s="55"/>
      <c r="E48" s="70"/>
      <c r="F48" s="71"/>
      <c r="G48" s="72"/>
      <c r="H48" s="72"/>
      <c r="I48" s="72"/>
      <c r="J48" s="72"/>
      <c r="L48" s="72"/>
      <c r="M48" s="72"/>
    </row>
    <row r="49" spans="3:13" ht="14.25" x14ac:dyDescent="0.2">
      <c r="C49" s="59" t="s">
        <v>18</v>
      </c>
      <c r="D49" s="55"/>
      <c r="E49" s="56"/>
      <c r="F49" s="57" t="str">
        <f>"Interest Income"</f>
        <v>Interest Income</v>
      </c>
      <c r="G49" s="58">
        <v>0.02</v>
      </c>
      <c r="H49" s="58">
        <v>-0.02</v>
      </c>
      <c r="I49" s="58">
        <v>0.01</v>
      </c>
      <c r="J49" s="58">
        <v>0.01</v>
      </c>
      <c r="L49" s="58">
        <v>-0.02</v>
      </c>
      <c r="M49" s="58">
        <f>SUM(G49:K49)</f>
        <v>0.02</v>
      </c>
    </row>
    <row r="50" spans="3:13" ht="14.25" x14ac:dyDescent="0.2">
      <c r="C50" s="59" t="s">
        <v>19</v>
      </c>
      <c r="D50" s="55"/>
      <c r="E50" s="56"/>
      <c r="F50" s="57" t="str">
        <f>"Interest Expenses"</f>
        <v>Interest Expenses</v>
      </c>
      <c r="G50" s="60">
        <v>0</v>
      </c>
      <c r="H50" s="60">
        <v>0</v>
      </c>
      <c r="I50" s="60">
        <v>0</v>
      </c>
      <c r="J50" s="60">
        <v>0</v>
      </c>
      <c r="L50" s="60">
        <v>0</v>
      </c>
      <c r="M50" s="60">
        <f>SUM(G50:K50)</f>
        <v>0</v>
      </c>
    </row>
    <row r="51" spans="3:13" ht="15" customHeight="1" x14ac:dyDescent="0.2">
      <c r="C51" s="59"/>
      <c r="D51" s="55"/>
      <c r="E51" s="66"/>
      <c r="F51" s="61" t="s">
        <v>20</v>
      </c>
      <c r="G51" s="62">
        <f>SUM(G49:G50)</f>
        <v>0.02</v>
      </c>
      <c r="H51" s="62">
        <f>SUM(H49:H50)</f>
        <v>-0.02</v>
      </c>
      <c r="I51" s="62">
        <f>SUM(I49:I50)</f>
        <v>0.01</v>
      </c>
      <c r="J51" s="62">
        <f>SUM(J49:J50)</f>
        <v>0.01</v>
      </c>
      <c r="L51" s="62">
        <f>SUM(L49:L50)</f>
        <v>-0.02</v>
      </c>
      <c r="M51" s="62">
        <f>SUM(G51:K51)</f>
        <v>0.02</v>
      </c>
    </row>
    <row r="52" spans="3:13" ht="14.25" x14ac:dyDescent="0.2">
      <c r="C52" s="59"/>
      <c r="D52" s="55"/>
      <c r="E52" s="56"/>
      <c r="F52" s="57"/>
      <c r="G52" s="58"/>
      <c r="H52" s="58"/>
      <c r="I52" s="58"/>
      <c r="J52" s="58"/>
      <c r="L52" s="58"/>
      <c r="M52" s="58"/>
    </row>
    <row r="53" spans="3:13" ht="15.75" thickBot="1" x14ac:dyDescent="0.25">
      <c r="C53" s="59"/>
      <c r="D53" s="55"/>
      <c r="E53" s="67" t="s">
        <v>21</v>
      </c>
      <c r="F53" s="68"/>
      <c r="G53" s="69">
        <f>G47+G51</f>
        <v>219029.15999999965</v>
      </c>
      <c r="H53" s="69">
        <f>H47+H51</f>
        <v>322320.51000000071</v>
      </c>
      <c r="I53" s="69">
        <f>I47+I51</f>
        <v>395523.33000000031</v>
      </c>
      <c r="J53" s="69">
        <f>J47+J51</f>
        <v>498637.61999999988</v>
      </c>
      <c r="L53" s="69">
        <f>L47+L51</f>
        <v>743512.3200000017</v>
      </c>
      <c r="M53" s="69">
        <f>SUM(G53:K53)</f>
        <v>1435510.6200000006</v>
      </c>
    </row>
    <row r="54" spans="3:13" ht="15" thickTop="1" x14ac:dyDescent="0.2">
      <c r="C54" s="59"/>
      <c r="D54" s="55"/>
      <c r="E54" s="70"/>
      <c r="F54" s="71"/>
      <c r="G54" s="72"/>
      <c r="H54" s="72"/>
      <c r="I54" s="72"/>
      <c r="J54" s="72"/>
      <c r="L54" s="72"/>
      <c r="M54" s="72"/>
    </row>
    <row r="55" spans="3:13" ht="14.25" x14ac:dyDescent="0.2">
      <c r="C55" s="59" t="s">
        <v>22</v>
      </c>
      <c r="D55" s="55"/>
      <c r="E55" s="56"/>
      <c r="F55" s="57" t="str">
        <f>"Income Taxes"</f>
        <v>Income Taxes</v>
      </c>
      <c r="G55" s="58">
        <v>0</v>
      </c>
      <c r="H55" s="58">
        <v>0</v>
      </c>
      <c r="I55" s="58">
        <v>0</v>
      </c>
      <c r="J55" s="58">
        <v>0</v>
      </c>
      <c r="L55" s="58">
        <v>0</v>
      </c>
      <c r="M55" s="58">
        <f>SUM(G55:K55)</f>
        <v>0</v>
      </c>
    </row>
    <row r="56" spans="3:13" ht="14.25" x14ac:dyDescent="0.2">
      <c r="C56" s="59"/>
      <c r="D56" s="55"/>
      <c r="E56" s="73"/>
      <c r="F56" s="74"/>
      <c r="G56" s="58"/>
      <c r="H56" s="58"/>
      <c r="I56" s="58"/>
      <c r="J56" s="58"/>
      <c r="L56" s="58"/>
      <c r="M56" s="58"/>
    </row>
    <row r="57" spans="3:13" ht="15.75" thickBot="1" x14ac:dyDescent="0.25">
      <c r="C57" s="75"/>
      <c r="D57" s="55"/>
      <c r="E57" s="76" t="s">
        <v>23</v>
      </c>
      <c r="F57" s="77"/>
      <c r="G57" s="78">
        <f>SUM(G53:G55)</f>
        <v>219029.15999999965</v>
      </c>
      <c r="H57" s="78">
        <f t="shared" ref="H57:J57" si="0">SUM(H53:H55)</f>
        <v>322320.51000000071</v>
      </c>
      <c r="I57" s="78">
        <f t="shared" si="0"/>
        <v>395523.33000000031</v>
      </c>
      <c r="J57" s="78">
        <f t="shared" si="0"/>
        <v>498637.61999999988</v>
      </c>
      <c r="L57" s="78">
        <f>SUM(L53:L55)</f>
        <v>743512.3200000017</v>
      </c>
      <c r="M57" s="78">
        <f>SUM(G57:K57)</f>
        <v>1435510.6200000006</v>
      </c>
    </row>
    <row r="58" spans="3:13" x14ac:dyDescent="0.2">
      <c r="F58" s="49"/>
      <c r="G58" s="49"/>
      <c r="H58" s="49"/>
      <c r="I58" s="49"/>
      <c r="J58" s="49"/>
      <c r="L58" s="49"/>
      <c r="M58" s="49"/>
    </row>
    <row r="65" spans="1:131" s="29" customFormat="1" x14ac:dyDescent="0.2">
      <c r="A65" s="22"/>
      <c r="B65" s="22"/>
      <c r="C65" s="21"/>
      <c r="E65" s="26"/>
      <c r="F65" s="26"/>
      <c r="G65" s="26"/>
      <c r="H65" s="26"/>
      <c r="I65" s="26"/>
      <c r="J65" s="26"/>
      <c r="K65" s="33"/>
      <c r="L65" s="26"/>
      <c r="M65" s="26"/>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row>
    <row r="66" spans="1:131" s="29" customFormat="1" x14ac:dyDescent="0.2">
      <c r="A66" s="22"/>
      <c r="B66" s="22"/>
      <c r="C66" s="21"/>
      <c r="E66" s="26"/>
      <c r="F66" s="26"/>
      <c r="G66" s="26"/>
      <c r="H66" s="26"/>
      <c r="I66" s="26"/>
      <c r="J66" s="26"/>
      <c r="K66" s="33"/>
      <c r="L66" s="26"/>
      <c r="M66" s="26"/>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row>
    <row r="67" spans="1:131" s="29" customFormat="1" x14ac:dyDescent="0.2">
      <c r="A67" s="22"/>
      <c r="B67" s="22"/>
      <c r="C67" s="21"/>
      <c r="E67" s="26"/>
      <c r="F67" s="26"/>
      <c r="G67" s="26"/>
      <c r="H67" s="26"/>
      <c r="I67" s="26"/>
      <c r="J67" s="26"/>
      <c r="K67" s="33"/>
      <c r="L67" s="26"/>
      <c r="M67" s="26"/>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row>
    <row r="68" spans="1:131" s="29" customFormat="1" x14ac:dyDescent="0.2">
      <c r="A68" s="22"/>
      <c r="B68" s="22"/>
      <c r="C68" s="21"/>
      <c r="E68" s="26"/>
      <c r="F68" s="26"/>
      <c r="G68" s="26"/>
      <c r="H68" s="26"/>
      <c r="I68" s="26"/>
      <c r="J68" s="26"/>
      <c r="K68" s="33"/>
      <c r="L68" s="26"/>
      <c r="M68" s="26"/>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row>
    <row r="69" spans="1:131" s="29" customFormat="1" x14ac:dyDescent="0.2">
      <c r="A69" s="22"/>
      <c r="B69" s="22"/>
      <c r="C69" s="21"/>
      <c r="E69" s="26"/>
      <c r="F69" s="26"/>
      <c r="G69" s="26"/>
      <c r="H69" s="26"/>
      <c r="I69" s="26"/>
      <c r="J69" s="26"/>
      <c r="K69" s="33"/>
      <c r="L69" s="26"/>
      <c r="M69" s="26"/>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row>
    <row r="70" spans="1:131" s="29" customFormat="1" x14ac:dyDescent="0.2">
      <c r="A70" s="22"/>
      <c r="B70" s="22"/>
      <c r="C70" s="21"/>
      <c r="E70" s="26"/>
      <c r="F70" s="26"/>
      <c r="G70" s="26"/>
      <c r="H70" s="26"/>
      <c r="I70" s="26"/>
      <c r="J70" s="26"/>
      <c r="K70" s="33"/>
      <c r="L70" s="26"/>
      <c r="M70" s="26"/>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row>
    <row r="71" spans="1:131" s="29" customFormat="1" x14ac:dyDescent="0.2">
      <c r="A71" s="22"/>
      <c r="B71" s="22"/>
      <c r="C71" s="21"/>
      <c r="E71" s="26"/>
      <c r="F71" s="26"/>
      <c r="G71" s="26"/>
      <c r="H71" s="26"/>
      <c r="I71" s="26"/>
      <c r="J71" s="26"/>
      <c r="K71" s="33"/>
      <c r="L71" s="26"/>
      <c r="M71" s="26"/>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row>
    <row r="72" spans="1:131" s="29" customFormat="1" x14ac:dyDescent="0.2">
      <c r="A72" s="22"/>
      <c r="B72" s="22"/>
      <c r="C72" s="21"/>
      <c r="E72" s="26"/>
      <c r="F72" s="26"/>
      <c r="G72" s="26"/>
      <c r="H72" s="26"/>
      <c r="I72" s="26"/>
      <c r="J72" s="26"/>
      <c r="K72" s="33"/>
      <c r="L72" s="26"/>
      <c r="M72" s="26"/>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row>
    <row r="73" spans="1:131" s="29" customFormat="1" x14ac:dyDescent="0.2">
      <c r="A73" s="22"/>
      <c r="B73" s="22"/>
      <c r="C73" s="21"/>
      <c r="E73" s="26"/>
      <c r="F73" s="26"/>
      <c r="G73" s="26"/>
      <c r="H73" s="26"/>
      <c r="I73" s="26"/>
      <c r="J73" s="26"/>
      <c r="K73" s="33"/>
      <c r="L73" s="26"/>
      <c r="M73" s="26"/>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row>
    <row r="74" spans="1:131" x14ac:dyDescent="0.2">
      <c r="EA74" s="103"/>
    </row>
  </sheetData>
  <mergeCells count="3">
    <mergeCell ref="B23:B28"/>
    <mergeCell ref="G10:M10"/>
    <mergeCell ref="G9:M9"/>
  </mergeCells>
  <conditionalFormatting sqref="G16:G56">
    <cfRule type="expression" dxfId="3" priority="131">
      <formula>G$16="BUDGET"</formula>
    </cfRule>
  </conditionalFormatting>
  <conditionalFormatting sqref="G57">
    <cfRule type="expression" dxfId="2" priority="3">
      <formula>G$16="BUDGET"</formula>
    </cfRule>
  </conditionalFormatting>
  <conditionalFormatting sqref="H16:J56">
    <cfRule type="expression" dxfId="1" priority="2">
      <formula>H$16="BUDGET"</formula>
    </cfRule>
  </conditionalFormatting>
  <conditionalFormatting sqref="H57:J57">
    <cfRule type="expression" dxfId="0" priority="1">
      <formula>H$16="BUDGET"</formula>
    </cfRule>
  </conditionalFormatting>
  <pageMargins left="0.25" right="0.25" top="0.75" bottom="0.75" header="0.3" footer="0.3"/>
  <pageSetup scale="52" fitToHeight="0" orientation="portrait" r:id="rId1"/>
  <headerFooter alignWithMargins="0">
    <oddHeader xml:space="preserve">&amp;RGL Balance by Period
&amp;D
</oddHeader>
    <oddFooter>&amp;R&amp;8Page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2.75" x14ac:dyDescent="0.2"/>
  <sheetData>
    <row r="1" spans="1:8" x14ac:dyDescent="0.2">
      <c r="A1" s="17" t="s">
        <v>291</v>
      </c>
      <c r="E1" s="17" t="s">
        <v>24</v>
      </c>
      <c r="F1" s="17" t="s">
        <v>25</v>
      </c>
      <c r="G1" s="17" t="s">
        <v>26</v>
      </c>
      <c r="H1" s="17" t="s">
        <v>266</v>
      </c>
    </row>
    <row r="7" spans="1:8" x14ac:dyDescent="0.2">
      <c r="E7" s="17" t="s">
        <v>27</v>
      </c>
    </row>
    <row r="9" spans="1:8" x14ac:dyDescent="0.2">
      <c r="A9" s="17" t="s">
        <v>28</v>
      </c>
      <c r="E9" s="17" t="s">
        <v>29</v>
      </c>
      <c r="F9" s="17" t="s">
        <v>288</v>
      </c>
      <c r="G9" s="17" t="s">
        <v>198</v>
      </c>
    </row>
    <row r="10" spans="1:8" x14ac:dyDescent="0.2">
      <c r="A10" s="17" t="s">
        <v>28</v>
      </c>
      <c r="E10" s="17" t="s">
        <v>137</v>
      </c>
      <c r="F10" s="17" t="s">
        <v>262</v>
      </c>
      <c r="G10" s="17" t="s">
        <v>139</v>
      </c>
    </row>
    <row r="11" spans="1:8" x14ac:dyDescent="0.2">
      <c r="A11" s="17" t="s">
        <v>28</v>
      </c>
      <c r="E11" s="17" t="s">
        <v>30</v>
      </c>
      <c r="F11" s="17" t="s">
        <v>289</v>
      </c>
      <c r="H11" s="17" t="s">
        <v>267</v>
      </c>
    </row>
    <row r="12" spans="1:8" x14ac:dyDescent="0.2">
      <c r="A12" s="17" t="s">
        <v>28</v>
      </c>
      <c r="E12" s="17" t="s">
        <v>31</v>
      </c>
      <c r="F12" s="17" t="s">
        <v>45</v>
      </c>
      <c r="G12" s="17" t="s">
        <v>167</v>
      </c>
    </row>
    <row r="13" spans="1:8" x14ac:dyDescent="0.2">
      <c r="A13" s="17" t="s">
        <v>28</v>
      </c>
      <c r="E13" s="17" t="s">
        <v>134</v>
      </c>
      <c r="F13" s="17" t="s">
        <v>153</v>
      </c>
      <c r="G13" s="17" t="s">
        <v>135</v>
      </c>
    </row>
    <row r="14" spans="1:8" x14ac:dyDescent="0.2">
      <c r="A14" s="17" t="s">
        <v>28</v>
      </c>
      <c r="E14" s="17" t="s">
        <v>46</v>
      </c>
      <c r="F14" s="17" t="s">
        <v>199</v>
      </c>
      <c r="G14" s="17" t="s">
        <v>53</v>
      </c>
    </row>
    <row r="15" spans="1:8" x14ac:dyDescent="0.2">
      <c r="A15" s="17" t="s">
        <v>28</v>
      </c>
      <c r="E15" s="17" t="s">
        <v>200</v>
      </c>
      <c r="F15" s="17" t="s">
        <v>290</v>
      </c>
      <c r="G15" s="17" t="s">
        <v>201</v>
      </c>
    </row>
    <row r="22" spans="5:7" x14ac:dyDescent="0.2">
      <c r="E22" s="17" t="s">
        <v>49</v>
      </c>
      <c r="G22" s="17" t="s">
        <v>145</v>
      </c>
    </row>
    <row r="23" spans="5:7" x14ac:dyDescent="0.2">
      <c r="E23" s="17" t="s">
        <v>45</v>
      </c>
      <c r="G23" s="17" t="s">
        <v>136</v>
      </c>
    </row>
    <row r="24" spans="5:7" x14ac:dyDescent="0.2">
      <c r="E24" s="17" t="s">
        <v>50</v>
      </c>
    </row>
    <row r="29" spans="5:7" x14ac:dyDescent="0.2">
      <c r="E29" s="17" t="s">
        <v>51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2.75" x14ac:dyDescent="0.2"/>
  <sheetData>
    <row r="1" spans="1:8" x14ac:dyDescent="0.2">
      <c r="A1" s="17" t="s">
        <v>291</v>
      </c>
      <c r="E1" s="17" t="s">
        <v>24</v>
      </c>
      <c r="F1" s="17" t="s">
        <v>25</v>
      </c>
      <c r="G1" s="17" t="s">
        <v>26</v>
      </c>
      <c r="H1" s="17" t="s">
        <v>266</v>
      </c>
    </row>
    <row r="7" spans="1:8" x14ac:dyDescent="0.2">
      <c r="E7" s="17" t="s">
        <v>27</v>
      </c>
    </row>
    <row r="9" spans="1:8" x14ac:dyDescent="0.2">
      <c r="A9" s="17" t="s">
        <v>28</v>
      </c>
      <c r="E9" s="17" t="s">
        <v>29</v>
      </c>
      <c r="F9" s="17" t="s">
        <v>288</v>
      </c>
      <c r="G9" s="17" t="s">
        <v>198</v>
      </c>
    </row>
    <row r="10" spans="1:8" x14ac:dyDescent="0.2">
      <c r="A10" s="17" t="s">
        <v>28</v>
      </c>
      <c r="E10" s="17" t="s">
        <v>137</v>
      </c>
      <c r="F10" s="17" t="s">
        <v>262</v>
      </c>
      <c r="G10" s="17" t="s">
        <v>139</v>
      </c>
    </row>
    <row r="11" spans="1:8" x14ac:dyDescent="0.2">
      <c r="A11" s="17" t="s">
        <v>28</v>
      </c>
      <c r="E11" s="17" t="s">
        <v>30</v>
      </c>
      <c r="F11" s="17" t="s">
        <v>289</v>
      </c>
      <c r="H11" s="17" t="s">
        <v>267</v>
      </c>
    </row>
    <row r="12" spans="1:8" x14ac:dyDescent="0.2">
      <c r="A12" s="17" t="s">
        <v>28</v>
      </c>
      <c r="E12" s="17" t="s">
        <v>31</v>
      </c>
      <c r="F12" s="17" t="s">
        <v>45</v>
      </c>
      <c r="G12" s="17" t="s">
        <v>167</v>
      </c>
    </row>
    <row r="13" spans="1:8" x14ac:dyDescent="0.2">
      <c r="A13" s="17" t="s">
        <v>28</v>
      </c>
      <c r="E13" s="17" t="s">
        <v>134</v>
      </c>
      <c r="F13" s="17" t="s">
        <v>153</v>
      </c>
      <c r="G13" s="17" t="s">
        <v>135</v>
      </c>
    </row>
    <row r="14" spans="1:8" x14ac:dyDescent="0.2">
      <c r="A14" s="17" t="s">
        <v>28</v>
      </c>
      <c r="E14" s="17" t="s">
        <v>46</v>
      </c>
      <c r="F14" s="17" t="s">
        <v>199</v>
      </c>
      <c r="G14" s="17" t="s">
        <v>53</v>
      </c>
    </row>
    <row r="15" spans="1:8" x14ac:dyDescent="0.2">
      <c r="A15" s="17" t="s">
        <v>28</v>
      </c>
      <c r="E15" s="17" t="s">
        <v>200</v>
      </c>
      <c r="F15" s="17" t="s">
        <v>290</v>
      </c>
      <c r="G15" s="17" t="s">
        <v>201</v>
      </c>
    </row>
    <row r="22" spans="5:7" x14ac:dyDescent="0.2">
      <c r="E22" s="17" t="s">
        <v>49</v>
      </c>
      <c r="G22" s="17" t="s">
        <v>145</v>
      </c>
    </row>
    <row r="23" spans="5:7" x14ac:dyDescent="0.2">
      <c r="E23" s="17" t="s">
        <v>45</v>
      </c>
      <c r="G23" s="17" t="s">
        <v>136</v>
      </c>
    </row>
    <row r="24" spans="5:7" x14ac:dyDescent="0.2">
      <c r="E24" s="17" t="s">
        <v>50</v>
      </c>
    </row>
    <row r="29" spans="5:7" x14ac:dyDescent="0.2">
      <c r="E29" s="17" t="s">
        <v>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2.75" x14ac:dyDescent="0.2"/>
  <sheetData>
    <row r="1" spans="1:9" x14ac:dyDescent="0.2">
      <c r="A1" s="17" t="s">
        <v>328</v>
      </c>
      <c r="B1" s="17" t="s">
        <v>0</v>
      </c>
      <c r="C1" s="17" t="s">
        <v>0</v>
      </c>
    </row>
    <row r="2" spans="1:9" x14ac:dyDescent="0.2">
      <c r="A2" s="17" t="s">
        <v>52</v>
      </c>
      <c r="I2" s="17" t="s">
        <v>148</v>
      </c>
    </row>
    <row r="4" spans="1:9" x14ac:dyDescent="0.2">
      <c r="B4" s="17" t="s">
        <v>29</v>
      </c>
      <c r="C4" s="17" t="s">
        <v>141</v>
      </c>
      <c r="E4" s="17" t="s">
        <v>54</v>
      </c>
    </row>
    <row r="5" spans="1:9" x14ac:dyDescent="0.2">
      <c r="B5" s="17" t="s">
        <v>39</v>
      </c>
      <c r="C5" s="17" t="s">
        <v>140</v>
      </c>
    </row>
    <row r="6" spans="1:9" x14ac:dyDescent="0.2">
      <c r="B6" s="17" t="s">
        <v>30</v>
      </c>
      <c r="C6" s="17" t="s">
        <v>142</v>
      </c>
    </row>
    <row r="7" spans="1:9" x14ac:dyDescent="0.2">
      <c r="B7" s="17" t="s">
        <v>31</v>
      </c>
      <c r="C7" s="17" t="s">
        <v>64</v>
      </c>
      <c r="E7" s="17" t="s">
        <v>29</v>
      </c>
      <c r="F7" s="17" t="s">
        <v>146</v>
      </c>
    </row>
    <row r="8" spans="1:9" x14ac:dyDescent="0.2">
      <c r="B8" s="17" t="s">
        <v>134</v>
      </c>
      <c r="C8" s="17" t="s">
        <v>143</v>
      </c>
      <c r="E8" s="17" t="s">
        <v>138</v>
      </c>
      <c r="F8" s="17" t="s">
        <v>149</v>
      </c>
    </row>
    <row r="9" spans="1:9" x14ac:dyDescent="0.2">
      <c r="B9" s="17" t="s">
        <v>46</v>
      </c>
      <c r="C9" s="17" t="s">
        <v>144</v>
      </c>
      <c r="E9" s="17" t="s">
        <v>163</v>
      </c>
      <c r="F9" s="17" t="s">
        <v>147</v>
      </c>
    </row>
    <row r="10" spans="1:9" x14ac:dyDescent="0.2">
      <c r="E10" s="17" t="s">
        <v>164</v>
      </c>
      <c r="F10" s="17" t="s">
        <v>165</v>
      </c>
    </row>
    <row r="12" spans="1:9" x14ac:dyDescent="0.2">
      <c r="A12" s="17" t="s">
        <v>1</v>
      </c>
      <c r="B12" s="17" t="s">
        <v>31</v>
      </c>
      <c r="C12" s="17" t="s">
        <v>64</v>
      </c>
      <c r="G12" s="17" t="s">
        <v>55</v>
      </c>
      <c r="I12" s="17" t="s">
        <v>56</v>
      </c>
    </row>
    <row r="13" spans="1:9" x14ac:dyDescent="0.2">
      <c r="A13" s="17" t="s">
        <v>1</v>
      </c>
      <c r="B13" s="17" t="s">
        <v>2</v>
      </c>
      <c r="C13" s="17" t="s">
        <v>57</v>
      </c>
      <c r="G13" s="17" t="s">
        <v>58</v>
      </c>
      <c r="I13" s="17" t="s">
        <v>166</v>
      </c>
    </row>
    <row r="14" spans="1:9" x14ac:dyDescent="0.2">
      <c r="A14" s="17" t="s">
        <v>1</v>
      </c>
      <c r="B14" s="17" t="s">
        <v>3</v>
      </c>
      <c r="C14" s="17" t="s">
        <v>59</v>
      </c>
      <c r="G14" s="17" t="s">
        <v>60</v>
      </c>
      <c r="I14" s="17" t="s">
        <v>61</v>
      </c>
    </row>
    <row r="15" spans="1:9" x14ac:dyDescent="0.2">
      <c r="A15" s="17" t="s">
        <v>1</v>
      </c>
      <c r="B15" s="17" t="s">
        <v>4</v>
      </c>
      <c r="C15" s="17" t="s">
        <v>62</v>
      </c>
      <c r="I15" s="17" t="s">
        <v>63</v>
      </c>
    </row>
    <row r="16" spans="1:9" x14ac:dyDescent="0.2">
      <c r="B16" s="17" t="s">
        <v>133</v>
      </c>
      <c r="G16" s="17" t="s">
        <v>159</v>
      </c>
    </row>
    <row r="17" spans="2:10" x14ac:dyDescent="0.2">
      <c r="F17" s="17" t="s">
        <v>154</v>
      </c>
      <c r="G17" s="17" t="s">
        <v>155</v>
      </c>
      <c r="I17" s="17" t="s">
        <v>5</v>
      </c>
      <c r="J17" s="17" t="s">
        <v>40</v>
      </c>
    </row>
    <row r="19" spans="2:10" x14ac:dyDescent="0.2">
      <c r="C19" s="17" t="s">
        <v>48</v>
      </c>
      <c r="E19" s="17" t="s">
        <v>6</v>
      </c>
    </row>
    <row r="20" spans="2:10" x14ac:dyDescent="0.2">
      <c r="C20" s="17" t="s">
        <v>292</v>
      </c>
      <c r="F20" s="17" t="s">
        <v>65</v>
      </c>
      <c r="G20" s="17" t="s">
        <v>202</v>
      </c>
      <c r="I20" s="17" t="s">
        <v>168</v>
      </c>
      <c r="J20" s="17" t="s">
        <v>66</v>
      </c>
    </row>
    <row r="21" spans="2:10" x14ac:dyDescent="0.2">
      <c r="C21" s="17" t="s">
        <v>293</v>
      </c>
      <c r="F21" s="17" t="s">
        <v>67</v>
      </c>
      <c r="G21" s="17" t="s">
        <v>203</v>
      </c>
      <c r="I21" s="17" t="s">
        <v>169</v>
      </c>
      <c r="J21" s="17" t="s">
        <v>68</v>
      </c>
    </row>
    <row r="22" spans="2:10" x14ac:dyDescent="0.2">
      <c r="C22" s="17" t="s">
        <v>294</v>
      </c>
      <c r="F22" s="17" t="s">
        <v>69</v>
      </c>
      <c r="G22" s="17" t="s">
        <v>204</v>
      </c>
      <c r="I22" s="17" t="s">
        <v>170</v>
      </c>
      <c r="J22" s="17" t="s">
        <v>70</v>
      </c>
    </row>
    <row r="23" spans="2:10" x14ac:dyDescent="0.2">
      <c r="B23" s="17" t="s">
        <v>43</v>
      </c>
      <c r="C23" s="17" t="s">
        <v>295</v>
      </c>
      <c r="F23" s="17" t="s">
        <v>71</v>
      </c>
      <c r="G23" s="17" t="s">
        <v>205</v>
      </c>
      <c r="I23" s="17" t="s">
        <v>171</v>
      </c>
      <c r="J23" s="17" t="s">
        <v>72</v>
      </c>
    </row>
    <row r="24" spans="2:10" x14ac:dyDescent="0.2">
      <c r="C24" s="17" t="s">
        <v>286</v>
      </c>
      <c r="F24" s="17" t="s">
        <v>73</v>
      </c>
      <c r="G24" s="17" t="s">
        <v>206</v>
      </c>
      <c r="I24" s="17" t="s">
        <v>172</v>
      </c>
      <c r="J24" s="17" t="s">
        <v>74</v>
      </c>
    </row>
    <row r="25" spans="2:10" x14ac:dyDescent="0.2">
      <c r="F25" s="17" t="s">
        <v>42</v>
      </c>
      <c r="G25" s="17" t="s">
        <v>75</v>
      </c>
      <c r="I25" s="17" t="s">
        <v>76</v>
      </c>
      <c r="J25" s="17" t="s">
        <v>77</v>
      </c>
    </row>
    <row r="27" spans="2:10" x14ac:dyDescent="0.2">
      <c r="E27" s="17" t="s">
        <v>7</v>
      </c>
    </row>
    <row r="28" spans="2:10" x14ac:dyDescent="0.2">
      <c r="C28" s="17" t="s">
        <v>296</v>
      </c>
      <c r="F28" s="17" t="s">
        <v>78</v>
      </c>
      <c r="G28" s="17" t="s">
        <v>207</v>
      </c>
      <c r="I28" s="17" t="s">
        <v>173</v>
      </c>
      <c r="J28" s="17" t="s">
        <v>79</v>
      </c>
    </row>
    <row r="29" spans="2:10" x14ac:dyDescent="0.2">
      <c r="C29" s="17" t="s">
        <v>297</v>
      </c>
      <c r="F29" s="17" t="s">
        <v>80</v>
      </c>
      <c r="G29" s="17" t="s">
        <v>208</v>
      </c>
      <c r="I29" s="17" t="s">
        <v>174</v>
      </c>
      <c r="J29" s="17" t="s">
        <v>81</v>
      </c>
    </row>
    <row r="30" spans="2:10" x14ac:dyDescent="0.2">
      <c r="C30" s="17" t="s">
        <v>298</v>
      </c>
      <c r="F30" s="17" t="s">
        <v>82</v>
      </c>
      <c r="G30" s="17" t="s">
        <v>209</v>
      </c>
      <c r="I30" s="17" t="s">
        <v>175</v>
      </c>
      <c r="J30" s="17" t="s">
        <v>83</v>
      </c>
    </row>
    <row r="31" spans="2:10" x14ac:dyDescent="0.2">
      <c r="C31" s="17" t="s">
        <v>299</v>
      </c>
      <c r="F31" s="17" t="s">
        <v>84</v>
      </c>
      <c r="G31" s="17" t="s">
        <v>210</v>
      </c>
      <c r="I31" s="17" t="s">
        <v>176</v>
      </c>
      <c r="J31" s="17" t="s">
        <v>85</v>
      </c>
    </row>
    <row r="32" spans="2:10" x14ac:dyDescent="0.2">
      <c r="F32" s="17" t="s">
        <v>44</v>
      </c>
      <c r="G32" s="17" t="s">
        <v>300</v>
      </c>
      <c r="I32" s="17" t="s">
        <v>301</v>
      </c>
      <c r="J32" s="17" t="s">
        <v>302</v>
      </c>
    </row>
    <row r="33" spans="3:10" x14ac:dyDescent="0.2">
      <c r="J33" s="17" t="s">
        <v>303</v>
      </c>
    </row>
    <row r="34" spans="3:10" x14ac:dyDescent="0.2">
      <c r="E34" s="17" t="s">
        <v>8</v>
      </c>
      <c r="G34" s="17" t="s">
        <v>304</v>
      </c>
      <c r="I34" s="17" t="s">
        <v>305</v>
      </c>
      <c r="J34" s="17" t="s">
        <v>86</v>
      </c>
    </row>
    <row r="37" spans="3:10" x14ac:dyDescent="0.2">
      <c r="E37" s="17" t="s">
        <v>9</v>
      </c>
    </row>
    <row r="38" spans="3:10" x14ac:dyDescent="0.2">
      <c r="C38" s="17" t="s">
        <v>10</v>
      </c>
      <c r="F38" s="17" t="s">
        <v>329</v>
      </c>
      <c r="G38" s="17" t="s">
        <v>306</v>
      </c>
      <c r="I38" s="17" t="s">
        <v>307</v>
      </c>
      <c r="J38" s="17" t="s">
        <v>308</v>
      </c>
    </row>
    <row r="39" spans="3:10" x14ac:dyDescent="0.2">
      <c r="C39" s="17" t="s">
        <v>11</v>
      </c>
      <c r="F39" s="17" t="s">
        <v>87</v>
      </c>
      <c r="G39" s="17" t="s">
        <v>211</v>
      </c>
      <c r="I39" s="17" t="s">
        <v>177</v>
      </c>
      <c r="J39" s="17" t="s">
        <v>88</v>
      </c>
    </row>
    <row r="40" spans="3:10" x14ac:dyDescent="0.2">
      <c r="C40" s="17" t="s">
        <v>12</v>
      </c>
      <c r="F40" s="17" t="s">
        <v>89</v>
      </c>
      <c r="G40" s="17" t="s">
        <v>212</v>
      </c>
      <c r="I40" s="17" t="s">
        <v>178</v>
      </c>
      <c r="J40" s="17" t="s">
        <v>90</v>
      </c>
    </row>
    <row r="41" spans="3:10" x14ac:dyDescent="0.2">
      <c r="C41" s="17" t="s">
        <v>13</v>
      </c>
      <c r="F41" s="17" t="s">
        <v>91</v>
      </c>
      <c r="G41" s="17" t="s">
        <v>213</v>
      </c>
      <c r="I41" s="17" t="s">
        <v>179</v>
      </c>
      <c r="J41" s="17" t="s">
        <v>92</v>
      </c>
    </row>
    <row r="42" spans="3:10" x14ac:dyDescent="0.2">
      <c r="C42" s="17" t="s">
        <v>14</v>
      </c>
      <c r="F42" s="17" t="s">
        <v>93</v>
      </c>
      <c r="G42" s="17" t="s">
        <v>214</v>
      </c>
      <c r="I42" s="17" t="s">
        <v>180</v>
      </c>
      <c r="J42" s="17" t="s">
        <v>94</v>
      </c>
    </row>
    <row r="43" spans="3:10" x14ac:dyDescent="0.2">
      <c r="C43" s="17" t="s">
        <v>15</v>
      </c>
      <c r="F43" s="17" t="s">
        <v>95</v>
      </c>
      <c r="G43" s="17" t="s">
        <v>215</v>
      </c>
      <c r="I43" s="17" t="s">
        <v>181</v>
      </c>
      <c r="J43" s="17" t="s">
        <v>96</v>
      </c>
    </row>
    <row r="44" spans="3:10" x14ac:dyDescent="0.2">
      <c r="C44" s="17" t="s">
        <v>16</v>
      </c>
      <c r="F44" s="17" t="s">
        <v>97</v>
      </c>
      <c r="G44" s="17" t="s">
        <v>216</v>
      </c>
      <c r="I44" s="17" t="s">
        <v>182</v>
      </c>
      <c r="J44" s="17" t="s">
        <v>98</v>
      </c>
    </row>
    <row r="45" spans="3:10" x14ac:dyDescent="0.2">
      <c r="F45" s="17" t="s">
        <v>41</v>
      </c>
      <c r="G45" s="17" t="s">
        <v>309</v>
      </c>
      <c r="I45" s="17" t="s">
        <v>310</v>
      </c>
      <c r="J45" s="17" t="s">
        <v>311</v>
      </c>
    </row>
    <row r="47" spans="3:10" x14ac:dyDescent="0.2">
      <c r="E47" s="17" t="s">
        <v>17</v>
      </c>
      <c r="G47" s="17" t="s">
        <v>312</v>
      </c>
      <c r="I47" s="17" t="s">
        <v>313</v>
      </c>
      <c r="J47" s="17" t="s">
        <v>314</v>
      </c>
    </row>
    <row r="49" spans="3:10" x14ac:dyDescent="0.2">
      <c r="C49" s="17" t="s">
        <v>18</v>
      </c>
      <c r="F49" s="17" t="s">
        <v>330</v>
      </c>
      <c r="G49" s="17" t="s">
        <v>315</v>
      </c>
      <c r="I49" s="17" t="s">
        <v>316</v>
      </c>
      <c r="J49" s="17" t="s">
        <v>99</v>
      </c>
    </row>
    <row r="50" spans="3:10" x14ac:dyDescent="0.2">
      <c r="C50" s="17" t="s">
        <v>19</v>
      </c>
      <c r="F50" s="17" t="s">
        <v>331</v>
      </c>
      <c r="G50" s="17" t="s">
        <v>317</v>
      </c>
      <c r="I50" s="17" t="s">
        <v>318</v>
      </c>
      <c r="J50" s="17" t="s">
        <v>319</v>
      </c>
    </row>
    <row r="51" spans="3:10" x14ac:dyDescent="0.2">
      <c r="F51" s="17" t="s">
        <v>20</v>
      </c>
      <c r="G51" s="17" t="s">
        <v>320</v>
      </c>
      <c r="I51" s="17" t="s">
        <v>321</v>
      </c>
      <c r="J51" s="17" t="s">
        <v>100</v>
      </c>
    </row>
    <row r="53" spans="3:10" x14ac:dyDescent="0.2">
      <c r="E53" s="17" t="s">
        <v>21</v>
      </c>
      <c r="G53" s="17" t="s">
        <v>322</v>
      </c>
      <c r="I53" s="17" t="s">
        <v>323</v>
      </c>
      <c r="J53" s="17" t="s">
        <v>101</v>
      </c>
    </row>
    <row r="55" spans="3:10" x14ac:dyDescent="0.2">
      <c r="C55" s="17" t="s">
        <v>22</v>
      </c>
      <c r="F55" s="17" t="s">
        <v>332</v>
      </c>
      <c r="G55" s="17" t="s">
        <v>324</v>
      </c>
      <c r="I55" s="17" t="s">
        <v>325</v>
      </c>
      <c r="J55" s="17" t="s">
        <v>102</v>
      </c>
    </row>
    <row r="57" spans="3:10" x14ac:dyDescent="0.2">
      <c r="E57" s="17" t="s">
        <v>23</v>
      </c>
      <c r="G57" s="17" t="s">
        <v>326</v>
      </c>
      <c r="I57" s="17" t="s">
        <v>327</v>
      </c>
      <c r="J57" s="17" t="s">
        <v>103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2.75" x14ac:dyDescent="0.2"/>
  <sheetData>
    <row r="1" spans="1:9" x14ac:dyDescent="0.2">
      <c r="A1" s="17" t="s">
        <v>328</v>
      </c>
      <c r="B1" s="17" t="s">
        <v>0</v>
      </c>
      <c r="C1" s="17" t="s">
        <v>0</v>
      </c>
    </row>
    <row r="2" spans="1:9" x14ac:dyDescent="0.2">
      <c r="A2" s="17" t="s">
        <v>52</v>
      </c>
      <c r="I2" s="17" t="s">
        <v>148</v>
      </c>
    </row>
    <row r="4" spans="1:9" x14ac:dyDescent="0.2">
      <c r="B4" s="17" t="s">
        <v>29</v>
      </c>
      <c r="C4" s="17" t="s">
        <v>141</v>
      </c>
      <c r="E4" s="17" t="s">
        <v>54</v>
      </c>
    </row>
    <row r="5" spans="1:9" x14ac:dyDescent="0.2">
      <c r="B5" s="17" t="s">
        <v>39</v>
      </c>
      <c r="C5" s="17" t="s">
        <v>140</v>
      </c>
    </row>
    <row r="6" spans="1:9" x14ac:dyDescent="0.2">
      <c r="B6" s="17" t="s">
        <v>30</v>
      </c>
      <c r="C6" s="17" t="s">
        <v>142</v>
      </c>
    </row>
    <row r="7" spans="1:9" x14ac:dyDescent="0.2">
      <c r="B7" s="17" t="s">
        <v>31</v>
      </c>
      <c r="C7" s="17" t="s">
        <v>64</v>
      </c>
      <c r="E7" s="17" t="s">
        <v>29</v>
      </c>
      <c r="F7" s="17" t="s">
        <v>146</v>
      </c>
    </row>
    <row r="8" spans="1:9" x14ac:dyDescent="0.2">
      <c r="B8" s="17" t="s">
        <v>134</v>
      </c>
      <c r="C8" s="17" t="s">
        <v>143</v>
      </c>
      <c r="E8" s="17" t="s">
        <v>138</v>
      </c>
      <c r="F8" s="17" t="s">
        <v>149</v>
      </c>
    </row>
    <row r="9" spans="1:9" x14ac:dyDescent="0.2">
      <c r="B9" s="17" t="s">
        <v>46</v>
      </c>
      <c r="C9" s="17" t="s">
        <v>144</v>
      </c>
      <c r="E9" s="17" t="s">
        <v>163</v>
      </c>
      <c r="F9" s="17" t="s">
        <v>147</v>
      </c>
    </row>
    <row r="10" spans="1:9" x14ac:dyDescent="0.2">
      <c r="E10" s="17" t="s">
        <v>164</v>
      </c>
      <c r="F10" s="17" t="s">
        <v>165</v>
      </c>
    </row>
    <row r="12" spans="1:9" x14ac:dyDescent="0.2">
      <c r="A12" s="17" t="s">
        <v>1</v>
      </c>
      <c r="B12" s="17" t="s">
        <v>31</v>
      </c>
      <c r="C12" s="17" t="s">
        <v>64</v>
      </c>
      <c r="G12" s="17" t="s">
        <v>55</v>
      </c>
      <c r="I12" s="17" t="s">
        <v>56</v>
      </c>
    </row>
    <row r="13" spans="1:9" x14ac:dyDescent="0.2">
      <c r="A13" s="17" t="s">
        <v>1</v>
      </c>
      <c r="B13" s="17" t="s">
        <v>2</v>
      </c>
      <c r="C13" s="17" t="s">
        <v>57</v>
      </c>
      <c r="G13" s="17" t="s">
        <v>58</v>
      </c>
      <c r="I13" s="17" t="s">
        <v>166</v>
      </c>
    </row>
    <row r="14" spans="1:9" x14ac:dyDescent="0.2">
      <c r="A14" s="17" t="s">
        <v>1</v>
      </c>
      <c r="B14" s="17" t="s">
        <v>3</v>
      </c>
      <c r="C14" s="17" t="s">
        <v>59</v>
      </c>
      <c r="G14" s="17" t="s">
        <v>60</v>
      </c>
      <c r="I14" s="17" t="s">
        <v>61</v>
      </c>
    </row>
    <row r="15" spans="1:9" x14ac:dyDescent="0.2">
      <c r="A15" s="17" t="s">
        <v>1</v>
      </c>
      <c r="B15" s="17" t="s">
        <v>4</v>
      </c>
      <c r="C15" s="17" t="s">
        <v>62</v>
      </c>
      <c r="I15" s="17" t="s">
        <v>63</v>
      </c>
    </row>
    <row r="16" spans="1:9" x14ac:dyDescent="0.2">
      <c r="B16" s="17" t="s">
        <v>133</v>
      </c>
      <c r="G16" s="17" t="s">
        <v>159</v>
      </c>
    </row>
    <row r="17" spans="2:10" x14ac:dyDescent="0.2">
      <c r="F17" s="17" t="s">
        <v>154</v>
      </c>
      <c r="G17" s="17" t="s">
        <v>155</v>
      </c>
      <c r="I17" s="17" t="s">
        <v>5</v>
      </c>
      <c r="J17" s="17" t="s">
        <v>40</v>
      </c>
    </row>
    <row r="19" spans="2:10" x14ac:dyDescent="0.2">
      <c r="C19" s="17" t="s">
        <v>48</v>
      </c>
      <c r="E19" s="17" t="s">
        <v>6</v>
      </c>
    </row>
    <row r="20" spans="2:10" x14ac:dyDescent="0.2">
      <c r="C20" s="17" t="s">
        <v>292</v>
      </c>
      <c r="F20" s="17" t="s">
        <v>287</v>
      </c>
      <c r="G20" s="17" t="s">
        <v>202</v>
      </c>
      <c r="I20" s="17" t="s">
        <v>168</v>
      </c>
      <c r="J20" s="17" t="s">
        <v>66</v>
      </c>
    </row>
    <row r="21" spans="2:10" x14ac:dyDescent="0.2">
      <c r="C21" s="17" t="s">
        <v>293</v>
      </c>
      <c r="F21" s="17" t="s">
        <v>287</v>
      </c>
      <c r="G21" s="17" t="s">
        <v>203</v>
      </c>
      <c r="I21" s="17" t="s">
        <v>169</v>
      </c>
      <c r="J21" s="17" t="s">
        <v>68</v>
      </c>
    </row>
    <row r="22" spans="2:10" x14ac:dyDescent="0.2">
      <c r="C22" s="17" t="s">
        <v>294</v>
      </c>
      <c r="F22" s="17" t="s">
        <v>287</v>
      </c>
      <c r="G22" s="17" t="s">
        <v>204</v>
      </c>
      <c r="I22" s="17" t="s">
        <v>170</v>
      </c>
      <c r="J22" s="17" t="s">
        <v>70</v>
      </c>
    </row>
    <row r="23" spans="2:10" x14ac:dyDescent="0.2">
      <c r="B23" s="17" t="s">
        <v>43</v>
      </c>
      <c r="C23" s="17" t="s">
        <v>295</v>
      </c>
      <c r="F23" s="17" t="s">
        <v>287</v>
      </c>
      <c r="G23" s="17" t="s">
        <v>205</v>
      </c>
      <c r="I23" s="17" t="s">
        <v>171</v>
      </c>
      <c r="J23" s="17" t="s">
        <v>72</v>
      </c>
    </row>
    <row r="24" spans="2:10" x14ac:dyDescent="0.2">
      <c r="C24" s="17" t="s">
        <v>286</v>
      </c>
      <c r="F24" s="17" t="s">
        <v>287</v>
      </c>
      <c r="G24" s="17" t="s">
        <v>206</v>
      </c>
      <c r="I24" s="17" t="s">
        <v>172</v>
      </c>
      <c r="J24" s="17" t="s">
        <v>74</v>
      </c>
    </row>
    <row r="25" spans="2:10" x14ac:dyDescent="0.2">
      <c r="F25" s="17" t="s">
        <v>42</v>
      </c>
      <c r="G25" s="17" t="s">
        <v>75</v>
      </c>
      <c r="I25" s="17" t="s">
        <v>76</v>
      </c>
      <c r="J25" s="17" t="s">
        <v>77</v>
      </c>
    </row>
    <row r="27" spans="2:10" x14ac:dyDescent="0.2">
      <c r="E27" s="17" t="s">
        <v>7</v>
      </c>
    </row>
    <row r="28" spans="2:10" x14ac:dyDescent="0.2">
      <c r="C28" s="17" t="s">
        <v>296</v>
      </c>
      <c r="F28" s="17" t="s">
        <v>287</v>
      </c>
      <c r="G28" s="17" t="s">
        <v>207</v>
      </c>
      <c r="I28" s="17" t="s">
        <v>173</v>
      </c>
      <c r="J28" s="17" t="s">
        <v>79</v>
      </c>
    </row>
    <row r="29" spans="2:10" x14ac:dyDescent="0.2">
      <c r="C29" s="17" t="s">
        <v>297</v>
      </c>
      <c r="F29" s="17" t="s">
        <v>287</v>
      </c>
      <c r="G29" s="17" t="s">
        <v>208</v>
      </c>
      <c r="I29" s="17" t="s">
        <v>174</v>
      </c>
      <c r="J29" s="17" t="s">
        <v>81</v>
      </c>
    </row>
    <row r="30" spans="2:10" x14ac:dyDescent="0.2">
      <c r="C30" s="17" t="s">
        <v>298</v>
      </c>
      <c r="F30" s="17" t="s">
        <v>287</v>
      </c>
      <c r="G30" s="17" t="s">
        <v>209</v>
      </c>
      <c r="I30" s="17" t="s">
        <v>175</v>
      </c>
      <c r="J30" s="17" t="s">
        <v>83</v>
      </c>
    </row>
    <row r="31" spans="2:10" x14ac:dyDescent="0.2">
      <c r="C31" s="17" t="s">
        <v>299</v>
      </c>
      <c r="F31" s="17" t="s">
        <v>287</v>
      </c>
      <c r="G31" s="17" t="s">
        <v>210</v>
      </c>
      <c r="I31" s="17" t="s">
        <v>176</v>
      </c>
      <c r="J31" s="17" t="s">
        <v>85</v>
      </c>
    </row>
    <row r="32" spans="2:10" x14ac:dyDescent="0.2">
      <c r="F32" s="17" t="s">
        <v>44</v>
      </c>
      <c r="G32" s="17" t="s">
        <v>300</v>
      </c>
      <c r="I32" s="17" t="s">
        <v>301</v>
      </c>
      <c r="J32" s="17" t="s">
        <v>302</v>
      </c>
    </row>
    <row r="33" spans="3:10" x14ac:dyDescent="0.2">
      <c r="J33" s="17" t="s">
        <v>303</v>
      </c>
    </row>
    <row r="34" spans="3:10" x14ac:dyDescent="0.2">
      <c r="E34" s="17" t="s">
        <v>8</v>
      </c>
      <c r="G34" s="17" t="s">
        <v>304</v>
      </c>
      <c r="I34" s="17" t="s">
        <v>305</v>
      </c>
      <c r="J34" s="17" t="s">
        <v>86</v>
      </c>
    </row>
    <row r="37" spans="3:10" x14ac:dyDescent="0.2">
      <c r="E37" s="17" t="s">
        <v>9</v>
      </c>
    </row>
    <row r="38" spans="3:10" x14ac:dyDescent="0.2">
      <c r="C38" s="17" t="s">
        <v>10</v>
      </c>
      <c r="F38" s="17" t="s">
        <v>287</v>
      </c>
      <c r="G38" s="17" t="s">
        <v>306</v>
      </c>
      <c r="I38" s="17" t="s">
        <v>307</v>
      </c>
      <c r="J38" s="17" t="s">
        <v>308</v>
      </c>
    </row>
    <row r="39" spans="3:10" x14ac:dyDescent="0.2">
      <c r="C39" s="17" t="s">
        <v>11</v>
      </c>
      <c r="F39" s="17" t="s">
        <v>287</v>
      </c>
      <c r="G39" s="17" t="s">
        <v>211</v>
      </c>
      <c r="I39" s="17" t="s">
        <v>177</v>
      </c>
      <c r="J39" s="17" t="s">
        <v>88</v>
      </c>
    </row>
    <row r="40" spans="3:10" x14ac:dyDescent="0.2">
      <c r="C40" s="17" t="s">
        <v>12</v>
      </c>
      <c r="F40" s="17" t="s">
        <v>287</v>
      </c>
      <c r="G40" s="17" t="s">
        <v>212</v>
      </c>
      <c r="I40" s="17" t="s">
        <v>178</v>
      </c>
      <c r="J40" s="17" t="s">
        <v>90</v>
      </c>
    </row>
    <row r="41" spans="3:10" x14ac:dyDescent="0.2">
      <c r="C41" s="17" t="s">
        <v>13</v>
      </c>
      <c r="F41" s="17" t="s">
        <v>287</v>
      </c>
      <c r="G41" s="17" t="s">
        <v>213</v>
      </c>
      <c r="I41" s="17" t="s">
        <v>179</v>
      </c>
      <c r="J41" s="17" t="s">
        <v>92</v>
      </c>
    </row>
    <row r="42" spans="3:10" x14ac:dyDescent="0.2">
      <c r="C42" s="17" t="s">
        <v>14</v>
      </c>
      <c r="F42" s="17" t="s">
        <v>287</v>
      </c>
      <c r="G42" s="17" t="s">
        <v>214</v>
      </c>
      <c r="I42" s="17" t="s">
        <v>180</v>
      </c>
      <c r="J42" s="17" t="s">
        <v>94</v>
      </c>
    </row>
    <row r="43" spans="3:10" x14ac:dyDescent="0.2">
      <c r="C43" s="17" t="s">
        <v>15</v>
      </c>
      <c r="F43" s="17" t="s">
        <v>287</v>
      </c>
      <c r="G43" s="17" t="s">
        <v>215</v>
      </c>
      <c r="I43" s="17" t="s">
        <v>181</v>
      </c>
      <c r="J43" s="17" t="s">
        <v>96</v>
      </c>
    </row>
    <row r="44" spans="3:10" x14ac:dyDescent="0.2">
      <c r="C44" s="17" t="s">
        <v>16</v>
      </c>
      <c r="F44" s="17" t="s">
        <v>287</v>
      </c>
      <c r="G44" s="17" t="s">
        <v>216</v>
      </c>
      <c r="I44" s="17" t="s">
        <v>182</v>
      </c>
      <c r="J44" s="17" t="s">
        <v>98</v>
      </c>
    </row>
    <row r="45" spans="3:10" x14ac:dyDescent="0.2">
      <c r="F45" s="17" t="s">
        <v>41</v>
      </c>
      <c r="G45" s="17" t="s">
        <v>309</v>
      </c>
      <c r="I45" s="17" t="s">
        <v>310</v>
      </c>
      <c r="J45" s="17" t="s">
        <v>311</v>
      </c>
    </row>
    <row r="47" spans="3:10" x14ac:dyDescent="0.2">
      <c r="E47" s="17" t="s">
        <v>17</v>
      </c>
      <c r="G47" s="17" t="s">
        <v>312</v>
      </c>
      <c r="I47" s="17" t="s">
        <v>313</v>
      </c>
      <c r="J47" s="17" t="s">
        <v>314</v>
      </c>
    </row>
    <row r="49" spans="3:10" x14ac:dyDescent="0.2">
      <c r="C49" s="17" t="s">
        <v>18</v>
      </c>
      <c r="F49" s="17" t="s">
        <v>287</v>
      </c>
      <c r="G49" s="17" t="s">
        <v>315</v>
      </c>
      <c r="I49" s="17" t="s">
        <v>316</v>
      </c>
      <c r="J49" s="17" t="s">
        <v>99</v>
      </c>
    </row>
    <row r="50" spans="3:10" x14ac:dyDescent="0.2">
      <c r="C50" s="17" t="s">
        <v>19</v>
      </c>
      <c r="F50" s="17" t="s">
        <v>287</v>
      </c>
      <c r="G50" s="17" t="s">
        <v>317</v>
      </c>
      <c r="I50" s="17" t="s">
        <v>318</v>
      </c>
      <c r="J50" s="17" t="s">
        <v>319</v>
      </c>
    </row>
    <row r="51" spans="3:10" x14ac:dyDescent="0.2">
      <c r="F51" s="17" t="s">
        <v>20</v>
      </c>
      <c r="G51" s="17" t="s">
        <v>320</v>
      </c>
      <c r="I51" s="17" t="s">
        <v>321</v>
      </c>
      <c r="J51" s="17" t="s">
        <v>100</v>
      </c>
    </row>
    <row r="53" spans="3:10" x14ac:dyDescent="0.2">
      <c r="E53" s="17" t="s">
        <v>21</v>
      </c>
      <c r="G53" s="17" t="s">
        <v>322</v>
      </c>
      <c r="I53" s="17" t="s">
        <v>323</v>
      </c>
      <c r="J53" s="17" t="s">
        <v>101</v>
      </c>
    </row>
    <row r="55" spans="3:10" x14ac:dyDescent="0.2">
      <c r="C55" s="17" t="s">
        <v>22</v>
      </c>
      <c r="F55" s="17" t="s">
        <v>287</v>
      </c>
      <c r="G55" s="17" t="s">
        <v>324</v>
      </c>
      <c r="I55" s="17" t="s">
        <v>325</v>
      </c>
      <c r="J55" s="17" t="s">
        <v>102</v>
      </c>
    </row>
    <row r="57" spans="3:10" x14ac:dyDescent="0.2">
      <c r="E57" s="17" t="s">
        <v>23</v>
      </c>
      <c r="G57" s="17" t="s">
        <v>326</v>
      </c>
      <c r="I57" s="17" t="s">
        <v>327</v>
      </c>
      <c r="J57" s="17"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2.75" x14ac:dyDescent="0.2"/>
  <sheetData>
    <row r="1" spans="1:8" x14ac:dyDescent="0.2">
      <c r="A1" s="17" t="s">
        <v>334</v>
      </c>
      <c r="E1" s="17" t="s">
        <v>24</v>
      </c>
      <c r="F1" s="17" t="s">
        <v>25</v>
      </c>
      <c r="G1" s="17" t="s">
        <v>26</v>
      </c>
      <c r="H1" s="17" t="s">
        <v>266</v>
      </c>
    </row>
    <row r="7" spans="1:8" x14ac:dyDescent="0.2">
      <c r="E7" s="17" t="s">
        <v>27</v>
      </c>
    </row>
    <row r="9" spans="1:8" x14ac:dyDescent="0.2">
      <c r="A9" s="17" t="s">
        <v>28</v>
      </c>
      <c r="E9" s="17" t="s">
        <v>29</v>
      </c>
      <c r="F9" s="17" t="s">
        <v>288</v>
      </c>
      <c r="G9" s="17" t="s">
        <v>198</v>
      </c>
    </row>
    <row r="10" spans="1:8" x14ac:dyDescent="0.2">
      <c r="A10" s="17" t="s">
        <v>28</v>
      </c>
      <c r="E10" s="17" t="s">
        <v>137</v>
      </c>
      <c r="F10" s="17" t="s">
        <v>262</v>
      </c>
      <c r="G10" s="17" t="s">
        <v>139</v>
      </c>
    </row>
    <row r="11" spans="1:8" x14ac:dyDescent="0.2">
      <c r="A11" s="17" t="s">
        <v>28</v>
      </c>
      <c r="E11" s="17" t="s">
        <v>30</v>
      </c>
      <c r="F11" s="17" t="s">
        <v>289</v>
      </c>
      <c r="H11" s="17" t="s">
        <v>267</v>
      </c>
    </row>
    <row r="12" spans="1:8" x14ac:dyDescent="0.2">
      <c r="A12" s="17" t="s">
        <v>28</v>
      </c>
      <c r="E12" s="17" t="s">
        <v>31</v>
      </c>
      <c r="F12" s="17" t="s">
        <v>45</v>
      </c>
      <c r="G12" s="17" t="s">
        <v>167</v>
      </c>
    </row>
    <row r="13" spans="1:8" x14ac:dyDescent="0.2">
      <c r="A13" s="17" t="s">
        <v>28</v>
      </c>
      <c r="E13" s="17" t="s">
        <v>134</v>
      </c>
      <c r="F13" s="17" t="s">
        <v>153</v>
      </c>
      <c r="G13" s="17" t="s">
        <v>135</v>
      </c>
    </row>
    <row r="14" spans="1:8" x14ac:dyDescent="0.2">
      <c r="A14" s="17" t="s">
        <v>28</v>
      </c>
      <c r="E14" s="17" t="s">
        <v>46</v>
      </c>
      <c r="F14" s="17" t="s">
        <v>199</v>
      </c>
      <c r="G14" s="17" t="s">
        <v>53</v>
      </c>
    </row>
    <row r="15" spans="1:8" x14ac:dyDescent="0.2">
      <c r="A15" s="17" t="s">
        <v>28</v>
      </c>
      <c r="E15" s="17" t="s">
        <v>200</v>
      </c>
      <c r="F15" s="17" t="s">
        <v>290</v>
      </c>
      <c r="G15" s="17" t="s">
        <v>201</v>
      </c>
    </row>
    <row r="22" spans="5:7" x14ac:dyDescent="0.2">
      <c r="E22" s="17" t="s">
        <v>49</v>
      </c>
      <c r="G22" s="17" t="s">
        <v>145</v>
      </c>
    </row>
    <row r="23" spans="5:7" x14ac:dyDescent="0.2">
      <c r="E23" s="17" t="s">
        <v>45</v>
      </c>
      <c r="G23" s="17" t="s">
        <v>136</v>
      </c>
    </row>
    <row r="24" spans="5:7" x14ac:dyDescent="0.2">
      <c r="E24" s="17" t="s">
        <v>50</v>
      </c>
    </row>
    <row r="29" spans="5:7" x14ac:dyDescent="0.2">
      <c r="E29" s="17" t="s">
        <v>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heetViews>
  <sheetFormatPr defaultRowHeight="12.75" x14ac:dyDescent="0.2"/>
  <sheetData>
    <row r="1" spans="1:12" x14ac:dyDescent="0.2">
      <c r="A1" s="17" t="s">
        <v>380</v>
      </c>
      <c r="B1" s="17" t="s">
        <v>0</v>
      </c>
      <c r="C1" s="17" t="s">
        <v>0</v>
      </c>
      <c r="H1" s="17" t="s">
        <v>104</v>
      </c>
      <c r="I1" s="17" t="s">
        <v>104</v>
      </c>
      <c r="J1" s="17" t="s">
        <v>104</v>
      </c>
    </row>
    <row r="2" spans="1:12" x14ac:dyDescent="0.2">
      <c r="A2" s="17" t="s">
        <v>52</v>
      </c>
      <c r="L2" s="17" t="s">
        <v>148</v>
      </c>
    </row>
    <row r="4" spans="1:12" x14ac:dyDescent="0.2">
      <c r="B4" s="17" t="s">
        <v>29</v>
      </c>
      <c r="C4" s="17" t="s">
        <v>141</v>
      </c>
      <c r="E4" s="17" t="s">
        <v>54</v>
      </c>
    </row>
    <row r="5" spans="1:12" x14ac:dyDescent="0.2">
      <c r="B5" s="17" t="s">
        <v>39</v>
      </c>
      <c r="C5" s="17" t="s">
        <v>140</v>
      </c>
    </row>
    <row r="6" spans="1:12" x14ac:dyDescent="0.2">
      <c r="B6" s="17" t="s">
        <v>30</v>
      </c>
      <c r="C6" s="17" t="s">
        <v>142</v>
      </c>
    </row>
    <row r="7" spans="1:12" x14ac:dyDescent="0.2">
      <c r="B7" s="17" t="s">
        <v>31</v>
      </c>
      <c r="C7" s="17" t="s">
        <v>64</v>
      </c>
      <c r="E7" s="17" t="s">
        <v>29</v>
      </c>
      <c r="F7" s="17" t="s">
        <v>146</v>
      </c>
    </row>
    <row r="8" spans="1:12" x14ac:dyDescent="0.2">
      <c r="B8" s="17" t="s">
        <v>134</v>
      </c>
      <c r="C8" s="17" t="s">
        <v>143</v>
      </c>
      <c r="E8" s="17" t="s">
        <v>138</v>
      </c>
      <c r="F8" s="17" t="s">
        <v>149</v>
      </c>
    </row>
    <row r="9" spans="1:12" x14ac:dyDescent="0.2">
      <c r="B9" s="17" t="s">
        <v>46</v>
      </c>
      <c r="C9" s="17" t="s">
        <v>144</v>
      </c>
      <c r="E9" s="17" t="s">
        <v>163</v>
      </c>
      <c r="F9" s="17" t="s">
        <v>147</v>
      </c>
    </row>
    <row r="10" spans="1:12" x14ac:dyDescent="0.2">
      <c r="E10" s="17" t="s">
        <v>164</v>
      </c>
      <c r="F10" s="17" t="s">
        <v>165</v>
      </c>
    </row>
    <row r="12" spans="1:12" x14ac:dyDescent="0.2">
      <c r="A12" s="17" t="s">
        <v>1</v>
      </c>
      <c r="B12" s="17" t="s">
        <v>31</v>
      </c>
      <c r="C12" s="17" t="s">
        <v>64</v>
      </c>
      <c r="G12" s="17" t="s">
        <v>55</v>
      </c>
      <c r="H12" s="17" t="s">
        <v>336</v>
      </c>
      <c r="I12" s="17" t="s">
        <v>337</v>
      </c>
      <c r="J12" s="17" t="s">
        <v>338</v>
      </c>
      <c r="L12" s="17" t="s">
        <v>56</v>
      </c>
    </row>
    <row r="13" spans="1:12" x14ac:dyDescent="0.2">
      <c r="A13" s="17" t="s">
        <v>1</v>
      </c>
      <c r="B13" s="17" t="s">
        <v>2</v>
      </c>
      <c r="C13" s="17" t="s">
        <v>57</v>
      </c>
      <c r="G13" s="17" t="s">
        <v>58</v>
      </c>
      <c r="H13" s="17" t="s">
        <v>150</v>
      </c>
      <c r="I13" s="17" t="s">
        <v>151</v>
      </c>
      <c r="J13" s="17" t="s">
        <v>152</v>
      </c>
      <c r="L13" s="17" t="s">
        <v>166</v>
      </c>
    </row>
    <row r="14" spans="1:12" x14ac:dyDescent="0.2">
      <c r="A14" s="17" t="s">
        <v>1</v>
      </c>
      <c r="B14" s="17" t="s">
        <v>3</v>
      </c>
      <c r="C14" s="17" t="s">
        <v>59</v>
      </c>
      <c r="G14" s="17" t="s">
        <v>60</v>
      </c>
      <c r="H14" s="17" t="s">
        <v>105</v>
      </c>
      <c r="I14" s="17" t="s">
        <v>61</v>
      </c>
      <c r="J14" s="17" t="s">
        <v>106</v>
      </c>
      <c r="L14" s="17" t="s">
        <v>107</v>
      </c>
    </row>
    <row r="15" spans="1:12" x14ac:dyDescent="0.2">
      <c r="A15" s="17" t="s">
        <v>1</v>
      </c>
      <c r="B15" s="17" t="s">
        <v>4</v>
      </c>
      <c r="C15" s="17" t="s">
        <v>62</v>
      </c>
      <c r="L15" s="17" t="s">
        <v>108</v>
      </c>
    </row>
    <row r="16" spans="1:12" x14ac:dyDescent="0.2">
      <c r="B16" s="17" t="s">
        <v>133</v>
      </c>
      <c r="G16" s="17" t="s">
        <v>159</v>
      </c>
      <c r="H16" s="17" t="s">
        <v>160</v>
      </c>
      <c r="I16" s="17" t="s">
        <v>161</v>
      </c>
      <c r="J16" s="17" t="s">
        <v>162</v>
      </c>
    </row>
    <row r="17" spans="2:13" x14ac:dyDescent="0.2">
      <c r="F17" s="17" t="s">
        <v>154</v>
      </c>
      <c r="G17" s="17" t="s">
        <v>155</v>
      </c>
      <c r="H17" s="17" t="s">
        <v>156</v>
      </c>
      <c r="I17" s="17" t="s">
        <v>157</v>
      </c>
      <c r="J17" s="17" t="s">
        <v>158</v>
      </c>
      <c r="L17" s="17" t="s">
        <v>5</v>
      </c>
      <c r="M17" s="17" t="s">
        <v>40</v>
      </c>
    </row>
    <row r="19" spans="2:13" x14ac:dyDescent="0.2">
      <c r="C19" s="17" t="s">
        <v>48</v>
      </c>
      <c r="E19" s="17" t="s">
        <v>6</v>
      </c>
    </row>
    <row r="20" spans="2:13" x14ac:dyDescent="0.2">
      <c r="C20" s="17" t="s">
        <v>292</v>
      </c>
      <c r="F20" s="17" t="s">
        <v>65</v>
      </c>
      <c r="G20" s="17" t="s">
        <v>202</v>
      </c>
      <c r="H20" s="17" t="s">
        <v>217</v>
      </c>
      <c r="I20" s="17" t="s">
        <v>218</v>
      </c>
      <c r="J20" s="17" t="s">
        <v>219</v>
      </c>
      <c r="L20" s="17" t="s">
        <v>183</v>
      </c>
      <c r="M20" s="17" t="s">
        <v>109</v>
      </c>
    </row>
    <row r="21" spans="2:13" x14ac:dyDescent="0.2">
      <c r="C21" s="17" t="s">
        <v>293</v>
      </c>
      <c r="F21" s="17" t="s">
        <v>67</v>
      </c>
      <c r="G21" s="17" t="s">
        <v>203</v>
      </c>
      <c r="H21" s="17" t="s">
        <v>220</v>
      </c>
      <c r="I21" s="17" t="s">
        <v>221</v>
      </c>
      <c r="J21" s="17" t="s">
        <v>222</v>
      </c>
      <c r="L21" s="17" t="s">
        <v>184</v>
      </c>
      <c r="M21" s="17" t="s">
        <v>110</v>
      </c>
    </row>
    <row r="22" spans="2:13" x14ac:dyDescent="0.2">
      <c r="C22" s="17" t="s">
        <v>294</v>
      </c>
      <c r="F22" s="17" t="s">
        <v>69</v>
      </c>
      <c r="G22" s="17" t="s">
        <v>204</v>
      </c>
      <c r="H22" s="17" t="s">
        <v>223</v>
      </c>
      <c r="I22" s="17" t="s">
        <v>224</v>
      </c>
      <c r="J22" s="17" t="s">
        <v>225</v>
      </c>
      <c r="L22" s="17" t="s">
        <v>185</v>
      </c>
      <c r="M22" s="17" t="s">
        <v>111</v>
      </c>
    </row>
    <row r="23" spans="2:13" x14ac:dyDescent="0.2">
      <c r="B23" s="17" t="s">
        <v>43</v>
      </c>
      <c r="C23" s="17" t="s">
        <v>295</v>
      </c>
      <c r="F23" s="17" t="s">
        <v>71</v>
      </c>
      <c r="G23" s="17" t="s">
        <v>205</v>
      </c>
      <c r="H23" s="17" t="s">
        <v>226</v>
      </c>
      <c r="I23" s="17" t="s">
        <v>227</v>
      </c>
      <c r="J23" s="17" t="s">
        <v>228</v>
      </c>
      <c r="L23" s="17" t="s">
        <v>186</v>
      </c>
      <c r="M23" s="17" t="s">
        <v>112</v>
      </c>
    </row>
    <row r="24" spans="2:13" x14ac:dyDescent="0.2">
      <c r="C24" s="17" t="s">
        <v>286</v>
      </c>
      <c r="F24" s="17" t="s">
        <v>73</v>
      </c>
      <c r="G24" s="17" t="s">
        <v>206</v>
      </c>
      <c r="H24" s="17" t="s">
        <v>229</v>
      </c>
      <c r="I24" s="17" t="s">
        <v>230</v>
      </c>
      <c r="J24" s="17" t="s">
        <v>231</v>
      </c>
      <c r="L24" s="17" t="s">
        <v>187</v>
      </c>
      <c r="M24" s="17" t="s">
        <v>113</v>
      </c>
    </row>
    <row r="25" spans="2:13" x14ac:dyDescent="0.2">
      <c r="F25" s="17" t="s">
        <v>42</v>
      </c>
      <c r="G25" s="17" t="s">
        <v>75</v>
      </c>
      <c r="H25" s="17" t="s">
        <v>114</v>
      </c>
      <c r="I25" s="17" t="s">
        <v>76</v>
      </c>
      <c r="J25" s="17" t="s">
        <v>77</v>
      </c>
      <c r="L25" s="17" t="s">
        <v>115</v>
      </c>
      <c r="M25" s="17" t="s">
        <v>116</v>
      </c>
    </row>
    <row r="27" spans="2:13" x14ac:dyDescent="0.2">
      <c r="E27" s="17" t="s">
        <v>7</v>
      </c>
    </row>
    <row r="28" spans="2:13" x14ac:dyDescent="0.2">
      <c r="C28" s="17" t="s">
        <v>296</v>
      </c>
      <c r="F28" s="17" t="s">
        <v>78</v>
      </c>
      <c r="G28" s="17" t="s">
        <v>207</v>
      </c>
      <c r="H28" s="17" t="s">
        <v>232</v>
      </c>
      <c r="I28" s="17" t="s">
        <v>233</v>
      </c>
      <c r="J28" s="17" t="s">
        <v>234</v>
      </c>
      <c r="L28" s="17" t="s">
        <v>188</v>
      </c>
      <c r="M28" s="17" t="s">
        <v>117</v>
      </c>
    </row>
    <row r="29" spans="2:13" x14ac:dyDescent="0.2">
      <c r="C29" s="17" t="s">
        <v>297</v>
      </c>
      <c r="F29" s="17" t="s">
        <v>80</v>
      </c>
      <c r="G29" s="17" t="s">
        <v>208</v>
      </c>
      <c r="H29" s="17" t="s">
        <v>235</v>
      </c>
      <c r="I29" s="17" t="s">
        <v>236</v>
      </c>
      <c r="J29" s="17" t="s">
        <v>237</v>
      </c>
      <c r="L29" s="17" t="s">
        <v>189</v>
      </c>
      <c r="M29" s="17" t="s">
        <v>118</v>
      </c>
    </row>
    <row r="30" spans="2:13" x14ac:dyDescent="0.2">
      <c r="C30" s="17" t="s">
        <v>298</v>
      </c>
      <c r="F30" s="17" t="s">
        <v>82</v>
      </c>
      <c r="G30" s="17" t="s">
        <v>209</v>
      </c>
      <c r="H30" s="17" t="s">
        <v>238</v>
      </c>
      <c r="I30" s="17" t="s">
        <v>239</v>
      </c>
      <c r="J30" s="17" t="s">
        <v>240</v>
      </c>
      <c r="L30" s="17" t="s">
        <v>190</v>
      </c>
      <c r="M30" s="17" t="s">
        <v>119</v>
      </c>
    </row>
    <row r="31" spans="2:13" x14ac:dyDescent="0.2">
      <c r="C31" s="17" t="s">
        <v>299</v>
      </c>
      <c r="F31" s="17" t="s">
        <v>84</v>
      </c>
      <c r="G31" s="17" t="s">
        <v>210</v>
      </c>
      <c r="H31" s="17" t="s">
        <v>241</v>
      </c>
      <c r="I31" s="17" t="s">
        <v>242</v>
      </c>
      <c r="J31" s="17" t="s">
        <v>243</v>
      </c>
      <c r="L31" s="17" t="s">
        <v>191</v>
      </c>
      <c r="M31" s="17" t="s">
        <v>120</v>
      </c>
    </row>
    <row r="32" spans="2:13" x14ac:dyDescent="0.2">
      <c r="F32" s="17" t="s">
        <v>44</v>
      </c>
      <c r="G32" s="17" t="s">
        <v>300</v>
      </c>
      <c r="H32" s="17" t="s">
        <v>339</v>
      </c>
      <c r="I32" s="17" t="s">
        <v>301</v>
      </c>
      <c r="J32" s="17" t="s">
        <v>302</v>
      </c>
      <c r="L32" s="17" t="s">
        <v>340</v>
      </c>
      <c r="M32" s="17" t="s">
        <v>341</v>
      </c>
    </row>
    <row r="33" spans="3:13" x14ac:dyDescent="0.2">
      <c r="M33" s="17" t="s">
        <v>342</v>
      </c>
    </row>
    <row r="34" spans="3:13" x14ac:dyDescent="0.2">
      <c r="E34" s="17" t="s">
        <v>8</v>
      </c>
      <c r="G34" s="17" t="s">
        <v>304</v>
      </c>
      <c r="H34" s="17" t="s">
        <v>343</v>
      </c>
      <c r="I34" s="17" t="s">
        <v>305</v>
      </c>
      <c r="J34" s="17" t="s">
        <v>344</v>
      </c>
      <c r="L34" s="17" t="s">
        <v>345</v>
      </c>
      <c r="M34" s="17" t="s">
        <v>121</v>
      </c>
    </row>
    <row r="37" spans="3:13" x14ac:dyDescent="0.2">
      <c r="E37" s="17" t="s">
        <v>9</v>
      </c>
    </row>
    <row r="38" spans="3:13" x14ac:dyDescent="0.2">
      <c r="C38" s="17" t="s">
        <v>10</v>
      </c>
      <c r="F38" s="17" t="s">
        <v>329</v>
      </c>
      <c r="G38" s="17" t="s">
        <v>306</v>
      </c>
      <c r="H38" s="17" t="s">
        <v>346</v>
      </c>
      <c r="I38" s="17" t="s">
        <v>347</v>
      </c>
      <c r="J38" s="17" t="s">
        <v>348</v>
      </c>
      <c r="L38" s="17" t="s">
        <v>349</v>
      </c>
      <c r="M38" s="17" t="s">
        <v>350</v>
      </c>
    </row>
    <row r="39" spans="3:13" x14ac:dyDescent="0.2">
      <c r="C39" s="17" t="s">
        <v>11</v>
      </c>
      <c r="F39" s="17" t="s">
        <v>87</v>
      </c>
      <c r="G39" s="17" t="s">
        <v>211</v>
      </c>
      <c r="H39" s="17" t="s">
        <v>244</v>
      </c>
      <c r="I39" s="17" t="s">
        <v>245</v>
      </c>
      <c r="J39" s="17" t="s">
        <v>246</v>
      </c>
      <c r="L39" s="17" t="s">
        <v>192</v>
      </c>
      <c r="M39" s="17" t="s">
        <v>122</v>
      </c>
    </row>
    <row r="40" spans="3:13" x14ac:dyDescent="0.2">
      <c r="C40" s="17" t="s">
        <v>12</v>
      </c>
      <c r="F40" s="17" t="s">
        <v>89</v>
      </c>
      <c r="G40" s="17" t="s">
        <v>212</v>
      </c>
      <c r="H40" s="17" t="s">
        <v>247</v>
      </c>
      <c r="I40" s="17" t="s">
        <v>248</v>
      </c>
      <c r="J40" s="17" t="s">
        <v>249</v>
      </c>
      <c r="L40" s="17" t="s">
        <v>193</v>
      </c>
      <c r="M40" s="17" t="s">
        <v>123</v>
      </c>
    </row>
    <row r="41" spans="3:13" x14ac:dyDescent="0.2">
      <c r="C41" s="17" t="s">
        <v>13</v>
      </c>
      <c r="F41" s="17" t="s">
        <v>91</v>
      </c>
      <c r="G41" s="17" t="s">
        <v>213</v>
      </c>
      <c r="H41" s="17" t="s">
        <v>250</v>
      </c>
      <c r="I41" s="17" t="s">
        <v>251</v>
      </c>
      <c r="J41" s="17" t="s">
        <v>252</v>
      </c>
      <c r="L41" s="17" t="s">
        <v>194</v>
      </c>
      <c r="M41" s="17" t="s">
        <v>124</v>
      </c>
    </row>
    <row r="42" spans="3:13" x14ac:dyDescent="0.2">
      <c r="C42" s="17" t="s">
        <v>14</v>
      </c>
      <c r="F42" s="17" t="s">
        <v>93</v>
      </c>
      <c r="G42" s="17" t="s">
        <v>214</v>
      </c>
      <c r="H42" s="17" t="s">
        <v>253</v>
      </c>
      <c r="I42" s="17" t="s">
        <v>254</v>
      </c>
      <c r="J42" s="17" t="s">
        <v>255</v>
      </c>
      <c r="L42" s="17" t="s">
        <v>195</v>
      </c>
      <c r="M42" s="17" t="s">
        <v>125</v>
      </c>
    </row>
    <row r="43" spans="3:13" x14ac:dyDescent="0.2">
      <c r="C43" s="17" t="s">
        <v>15</v>
      </c>
      <c r="F43" s="17" t="s">
        <v>95</v>
      </c>
      <c r="G43" s="17" t="s">
        <v>215</v>
      </c>
      <c r="H43" s="17" t="s">
        <v>256</v>
      </c>
      <c r="I43" s="17" t="s">
        <v>257</v>
      </c>
      <c r="J43" s="17" t="s">
        <v>258</v>
      </c>
      <c r="L43" s="17" t="s">
        <v>196</v>
      </c>
      <c r="M43" s="17" t="s">
        <v>126</v>
      </c>
    </row>
    <row r="44" spans="3:13" x14ac:dyDescent="0.2">
      <c r="C44" s="17" t="s">
        <v>16</v>
      </c>
      <c r="F44" s="17" t="s">
        <v>97</v>
      </c>
      <c r="G44" s="17" t="s">
        <v>216</v>
      </c>
      <c r="H44" s="17" t="s">
        <v>259</v>
      </c>
      <c r="I44" s="17" t="s">
        <v>260</v>
      </c>
      <c r="J44" s="17" t="s">
        <v>261</v>
      </c>
      <c r="L44" s="17" t="s">
        <v>197</v>
      </c>
      <c r="M44" s="17" t="s">
        <v>127</v>
      </c>
    </row>
    <row r="45" spans="3:13" x14ac:dyDescent="0.2">
      <c r="F45" s="17" t="s">
        <v>41</v>
      </c>
      <c r="G45" s="17" t="s">
        <v>309</v>
      </c>
      <c r="H45" s="17" t="s">
        <v>351</v>
      </c>
      <c r="I45" s="17" t="s">
        <v>310</v>
      </c>
      <c r="J45" s="17" t="s">
        <v>311</v>
      </c>
      <c r="L45" s="17" t="s">
        <v>352</v>
      </c>
      <c r="M45" s="17" t="s">
        <v>353</v>
      </c>
    </row>
    <row r="47" spans="3:13" x14ac:dyDescent="0.2">
      <c r="E47" s="17" t="s">
        <v>17</v>
      </c>
      <c r="G47" s="17" t="s">
        <v>312</v>
      </c>
      <c r="H47" s="17" t="s">
        <v>354</v>
      </c>
      <c r="I47" s="17" t="s">
        <v>313</v>
      </c>
      <c r="J47" s="17" t="s">
        <v>355</v>
      </c>
      <c r="L47" s="17" t="s">
        <v>356</v>
      </c>
      <c r="M47" s="17" t="s">
        <v>357</v>
      </c>
    </row>
    <row r="49" spans="3:13" x14ac:dyDescent="0.2">
      <c r="C49" s="17" t="s">
        <v>18</v>
      </c>
      <c r="F49" s="17" t="s">
        <v>330</v>
      </c>
      <c r="G49" s="17" t="s">
        <v>315</v>
      </c>
      <c r="H49" s="17" t="s">
        <v>358</v>
      </c>
      <c r="I49" s="17" t="s">
        <v>359</v>
      </c>
      <c r="J49" s="17" t="s">
        <v>360</v>
      </c>
      <c r="L49" s="17" t="s">
        <v>361</v>
      </c>
      <c r="M49" s="17" t="s">
        <v>128</v>
      </c>
    </row>
    <row r="50" spans="3:13" x14ac:dyDescent="0.2">
      <c r="C50" s="17" t="s">
        <v>19</v>
      </c>
      <c r="F50" s="17" t="s">
        <v>331</v>
      </c>
      <c r="G50" s="17" t="s">
        <v>317</v>
      </c>
      <c r="H50" s="17" t="s">
        <v>362</v>
      </c>
      <c r="I50" s="17" t="s">
        <v>363</v>
      </c>
      <c r="J50" s="17" t="s">
        <v>364</v>
      </c>
      <c r="L50" s="17" t="s">
        <v>365</v>
      </c>
      <c r="M50" s="17" t="s">
        <v>366</v>
      </c>
    </row>
    <row r="51" spans="3:13" x14ac:dyDescent="0.2">
      <c r="F51" s="17" t="s">
        <v>20</v>
      </c>
      <c r="G51" s="17" t="s">
        <v>320</v>
      </c>
      <c r="H51" s="17" t="s">
        <v>367</v>
      </c>
      <c r="I51" s="17" t="s">
        <v>321</v>
      </c>
      <c r="J51" s="17" t="s">
        <v>368</v>
      </c>
      <c r="L51" s="17" t="s">
        <v>369</v>
      </c>
      <c r="M51" s="17" t="s">
        <v>129</v>
      </c>
    </row>
    <row r="53" spans="3:13" x14ac:dyDescent="0.2">
      <c r="E53" s="17" t="s">
        <v>21</v>
      </c>
      <c r="G53" s="17" t="s">
        <v>322</v>
      </c>
      <c r="H53" s="17" t="s">
        <v>370</v>
      </c>
      <c r="I53" s="17" t="s">
        <v>323</v>
      </c>
      <c r="J53" s="17" t="s">
        <v>371</v>
      </c>
      <c r="L53" s="17" t="s">
        <v>372</v>
      </c>
      <c r="M53" s="17" t="s">
        <v>130</v>
      </c>
    </row>
    <row r="55" spans="3:13" x14ac:dyDescent="0.2">
      <c r="C55" s="17" t="s">
        <v>22</v>
      </c>
      <c r="F55" s="17" t="s">
        <v>332</v>
      </c>
      <c r="G55" s="17" t="s">
        <v>324</v>
      </c>
      <c r="H55" s="17" t="s">
        <v>373</v>
      </c>
      <c r="I55" s="17" t="s">
        <v>374</v>
      </c>
      <c r="J55" s="17" t="s">
        <v>375</v>
      </c>
      <c r="L55" s="17" t="s">
        <v>376</v>
      </c>
      <c r="M55" s="17" t="s">
        <v>131</v>
      </c>
    </row>
    <row r="57" spans="3:13" x14ac:dyDescent="0.2">
      <c r="E57" s="17" t="s">
        <v>23</v>
      </c>
      <c r="G57" s="17" t="s">
        <v>326</v>
      </c>
      <c r="H57" s="17" t="s">
        <v>377</v>
      </c>
      <c r="I57" s="17" t="s">
        <v>327</v>
      </c>
      <c r="J57" s="17" t="s">
        <v>378</v>
      </c>
      <c r="L57" s="17" t="s">
        <v>379</v>
      </c>
      <c r="M57" s="1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Read Me</vt:lpstr>
      <vt:lpstr>Options</vt:lpstr>
      <vt:lpstr>Profit and Loss</vt:lpstr>
      <vt:lpstr>Actual_or_Budgeted</vt:lpstr>
      <vt:lpstr>Base_Date</vt:lpstr>
      <vt:lpstr>BudgetName</vt:lpstr>
      <vt:lpstr>Company</vt:lpstr>
      <vt:lpstr>Global_Dimension</vt:lpstr>
      <vt:lpstr>Global_Dimension_Code</vt:lpstr>
      <vt:lpstr>Period</vt:lpstr>
      <vt:lpstr>'Profit and Loss'!Print_Area</vt:lpstr>
      <vt:lpstr>Show_YTD_Actuals</vt:lpstr>
    </vt:vector>
  </TitlesOfParts>
  <Company>JetUS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Projected Income Statement</dc:title>
  <dc:subject>Jet Reports</dc:subject>
  <dc:creator>Steve Little</dc:creator>
  <dc:description>Profit and Loss report which allows the user to report on Actual Revenue, Budgets, or a combination of Revenue for past periods and Budgets for future periods. The user can select Quarters or Months for periods.</dc:description>
  <cp:lastModifiedBy>Kim R. Duey</cp:lastModifiedBy>
  <cp:lastPrinted>2010-07-20T19:10:56Z</cp:lastPrinted>
  <dcterms:created xsi:type="dcterms:W3CDTF">2010-06-16T22:02:21Z</dcterms:created>
  <dcterms:modified xsi:type="dcterms:W3CDTF">2018-10-12T21:39:24Z</dcterms:modified>
  <cp:category>Finance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esign Mode Active">
    <vt:bool>false</vt:bool>
  </property>
  <property fmtid="{D5CDD505-2E9C-101B-9397-08002B2CF9AE}" pid="3" name="Jet Reports Function Literals">
    <vt:lpwstr>,	;	,	{	}	[@[{0}]]	1033</vt:lpwstr>
  </property>
</Properties>
</file>