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rbon\jet\CORP\Product Management\Reports - Published\Master List of Reports\NAV\Word Export Done\"/>
    </mc:Choice>
  </mc:AlternateContent>
  <bookViews>
    <workbookView xWindow="0" yWindow="0" windowWidth="19710" windowHeight="9045"/>
  </bookViews>
  <sheets>
    <sheet name="Read Me" sheetId="157" r:id="rId1"/>
    <sheet name="Options" sheetId="1" state="hidden" r:id="rId2"/>
    <sheet name="Fiscal Detail" sheetId="2" r:id="rId3"/>
    <sheet name="Detail" sheetId="3" r:id="rId4"/>
    <sheet name="Tiles" sheetId="4" r:id="rId5"/>
    <sheet name="Word" sheetId="5" r:id="rId6"/>
    <sheet name="Sheet24" sheetId="24" state="veryHidden" r:id="rId7"/>
    <sheet name="Sheet39" sheetId="158" state="veryHidden" r:id="rId8"/>
    <sheet name="Sheet40" sheetId="159" state="veryHidden" r:id="rId9"/>
    <sheet name="Sheet41" sheetId="160" state="veryHidden" r:id="rId10"/>
    <sheet name="Sheet42" sheetId="161" state="veryHidden" r:id="rId11"/>
    <sheet name="Sheet43" sheetId="162" state="veryHidden" r:id="rId12"/>
    <sheet name="Sheet44" sheetId="163" state="veryHidden" r:id="rId13"/>
    <sheet name="Sheet45" sheetId="164" state="veryHidden" r:id="rId14"/>
    <sheet name="Sheet46" sheetId="165" state="veryHidden" r:id="rId15"/>
    <sheet name="Sheet47" sheetId="166" state="veryHidden" r:id="rId16"/>
  </sheets>
  <externalReferences>
    <externalReference r:id="rId17"/>
  </externalReferences>
  <definedNames>
    <definedName name="AddressLn3">[1]Account!$H$5</definedName>
    <definedName name="BudgetName">Options!$D$8</definedName>
    <definedName name="CompanyName">Options!$D$7</definedName>
    <definedName name="CostAccts">Options!$D$16</definedName>
    <definedName name="CustomerName">[1]Account!$D$3</definedName>
    <definedName name="FiscalStart">Options!$D$6</definedName>
    <definedName name="FiscalYear">Word!$D$10</definedName>
    <definedName name="IncomeStatementDetail">Detail!$C$5:$L$20</definedName>
    <definedName name="LastPayAmount">[1]Account!$D$9</definedName>
    <definedName name="LastPayDate">[1]Account!$D$10</definedName>
    <definedName name="MonthName">Word!$D$7</definedName>
    <definedName name="PeriodEnd">Options!$D$11</definedName>
    <definedName name="PeriodStart">Options!$D$5</definedName>
    <definedName name="RevenueAccts">Options!$D$15</definedName>
    <definedName name="Tiles">Tiles!$C$3:$I$6</definedName>
    <definedName name="Today">[1]Account!$D$12</definedName>
    <definedName name="Word_LgRevShare">Word!$D$19</definedName>
    <definedName name="Word_LgRevSharePct">Word!$D$20</definedName>
    <definedName name="Word_MthGM">Word!$D$14</definedName>
    <definedName name="Word_MthRevenue">Word!$D$13</definedName>
    <definedName name="Word_PeriodDate">Word!$D$9</definedName>
    <definedName name="Word_TitleCompany">Word!$D$4</definedName>
    <definedName name="Word_YTDGM">Word!$D$16</definedName>
    <definedName name="Word_YTDGMTrend">Word!$D$18</definedName>
    <definedName name="Word_YTDRevenue">Word!$D$15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2" l="1"/>
  <c r="N7" i="2"/>
  <c r="O7" i="2"/>
  <c r="P7" i="2"/>
  <c r="M8" i="2"/>
  <c r="N8" i="2" s="1"/>
  <c r="O8" i="2" s="1"/>
  <c r="P8" i="2" s="1"/>
  <c r="K10" i="2"/>
  <c r="L10" i="2"/>
  <c r="K11" i="2"/>
  <c r="L11" i="2"/>
  <c r="M13" i="2"/>
  <c r="M21" i="2" s="1"/>
  <c r="N13" i="2"/>
  <c r="O13" i="2"/>
  <c r="P13" i="2"/>
  <c r="K16" i="2"/>
  <c r="L16" i="2"/>
  <c r="K17" i="2"/>
  <c r="L17" i="2"/>
  <c r="M19" i="2"/>
  <c r="N19" i="2"/>
  <c r="O19" i="2"/>
  <c r="P19" i="2"/>
  <c r="N21" i="2"/>
  <c r="N22" i="2" s="1"/>
  <c r="O21" i="2"/>
  <c r="O22" i="2" s="1"/>
  <c r="P21" i="2"/>
  <c r="P22" i="2" s="1"/>
  <c r="K27" i="2"/>
  <c r="L27" i="2"/>
  <c r="K28" i="2"/>
  <c r="L28" i="2"/>
  <c r="M30" i="2"/>
  <c r="N30" i="2"/>
  <c r="N38" i="2" s="1"/>
  <c r="O30" i="2"/>
  <c r="O38" i="2" s="1"/>
  <c r="P30" i="2"/>
  <c r="P38" i="2" s="1"/>
  <c r="K33" i="2"/>
  <c r="L33" i="2"/>
  <c r="K34" i="2"/>
  <c r="L34" i="2"/>
  <c r="M36" i="2"/>
  <c r="N36" i="2"/>
  <c r="N53" i="2" s="1"/>
  <c r="O36" i="2"/>
  <c r="O53" i="2" s="1"/>
  <c r="P36" i="2"/>
  <c r="P53" i="2" s="1"/>
  <c r="M38" i="2"/>
  <c r="M39" i="2" s="1"/>
  <c r="K44" i="2"/>
  <c r="L44" i="2"/>
  <c r="M44" i="2"/>
  <c r="M61" i="2" s="1"/>
  <c r="N44" i="2"/>
  <c r="N61" i="2" s="1"/>
  <c r="O44" i="2"/>
  <c r="O61" i="2" s="1"/>
  <c r="P44" i="2"/>
  <c r="K45" i="2"/>
  <c r="L45" i="2"/>
  <c r="M45" i="2"/>
  <c r="N45" i="2"/>
  <c r="O45" i="2"/>
  <c r="O62" i="2" s="1"/>
  <c r="P45" i="2"/>
  <c r="P62" i="2" s="1"/>
  <c r="M47" i="2"/>
  <c r="M64" i="2" s="1"/>
  <c r="K50" i="2"/>
  <c r="L50" i="2"/>
  <c r="M50" i="2"/>
  <c r="M67" i="2" s="1"/>
  <c r="N50" i="2"/>
  <c r="N67" i="2" s="1"/>
  <c r="O50" i="2"/>
  <c r="O67" i="2" s="1"/>
  <c r="P50" i="2"/>
  <c r="K51" i="2"/>
  <c r="L51" i="2"/>
  <c r="M51" i="2"/>
  <c r="N51" i="2"/>
  <c r="O51" i="2"/>
  <c r="O68" i="2" s="1"/>
  <c r="P51" i="2"/>
  <c r="P68" i="2" s="1"/>
  <c r="M53" i="2"/>
  <c r="K61" i="2"/>
  <c r="L61" i="2"/>
  <c r="P61" i="2"/>
  <c r="K62" i="2"/>
  <c r="L62" i="2"/>
  <c r="M62" i="2"/>
  <c r="N62" i="2"/>
  <c r="K67" i="2"/>
  <c r="L67" i="2"/>
  <c r="P67" i="2"/>
  <c r="K68" i="2"/>
  <c r="L68" i="2"/>
  <c r="M68" i="2"/>
  <c r="N68" i="2"/>
  <c r="E7" i="1"/>
  <c r="E8" i="1"/>
  <c r="B8" i="3"/>
  <c r="C8" i="3"/>
  <c r="F8" i="3"/>
  <c r="F11" i="3" s="1"/>
  <c r="G11" i="3" s="1"/>
  <c r="G8" i="3"/>
  <c r="B9" i="3"/>
  <c r="C9" i="3"/>
  <c r="F9" i="3"/>
  <c r="G9" i="3" s="1"/>
  <c r="D11" i="3"/>
  <c r="E11" i="3"/>
  <c r="I11" i="3"/>
  <c r="J11" i="3"/>
  <c r="B14" i="3"/>
  <c r="C14" i="3"/>
  <c r="F14" i="3"/>
  <c r="G14" i="3" s="1"/>
  <c r="B15" i="3"/>
  <c r="C15" i="3"/>
  <c r="F15" i="3"/>
  <c r="G15" i="3" s="1"/>
  <c r="M22" i="2" l="1"/>
  <c r="M56" i="2" s="1"/>
  <c r="M55" i="2"/>
  <c r="P39" i="2"/>
  <c r="P55" i="2"/>
  <c r="O39" i="2"/>
  <c r="O56" i="2" s="1"/>
  <c r="O55" i="2"/>
  <c r="N39" i="2"/>
  <c r="N55" i="2"/>
  <c r="P47" i="2"/>
  <c r="P64" i="2" s="1"/>
  <c r="N56" i="2"/>
  <c r="O47" i="2"/>
  <c r="O64" i="2" s="1"/>
  <c r="N47" i="2"/>
  <c r="N64" i="2" s="1"/>
  <c r="P56" i="2"/>
  <c r="S34" i="2"/>
  <c r="S28" i="2"/>
  <c r="S33" i="2"/>
  <c r="S27" i="2"/>
  <c r="I3" i="3"/>
  <c r="S17" i="2" l="1"/>
  <c r="S11" i="2"/>
  <c r="S61" i="2"/>
  <c r="S10" i="2"/>
  <c r="S50" i="2"/>
  <c r="S16" i="2"/>
  <c r="S44" i="2"/>
  <c r="D7" i="1"/>
  <c r="D4" i="5" s="1"/>
  <c r="D5" i="1"/>
  <c r="D3" i="3" s="1"/>
  <c r="S51" i="2" l="1"/>
  <c r="S68" i="2"/>
  <c r="S45" i="2"/>
  <c r="S62" i="2"/>
  <c r="S67" i="2"/>
  <c r="N70" i="2"/>
  <c r="O70" i="2"/>
  <c r="P70" i="2"/>
  <c r="D11" i="1"/>
  <c r="R34" i="2" l="1"/>
  <c r="R28" i="2"/>
  <c r="R27" i="2"/>
  <c r="R33" i="2"/>
  <c r="D10" i="5"/>
  <c r="I5" i="3" s="1"/>
  <c r="D9" i="5"/>
  <c r="I4" i="3"/>
  <c r="D8" i="5"/>
  <c r="D4" i="3"/>
  <c r="D7" i="5"/>
  <c r="K9" i="3" l="1"/>
  <c r="L9" i="3" s="1"/>
  <c r="J17" i="3"/>
  <c r="R17" i="2"/>
  <c r="R51" i="2" s="1"/>
  <c r="R68" i="2" s="1"/>
  <c r="R11" i="2"/>
  <c r="R45" i="2" s="1"/>
  <c r="R62" i="2" s="1"/>
  <c r="R16" i="2"/>
  <c r="R50" i="2" s="1"/>
  <c r="R67" i="2" s="1"/>
  <c r="R10" i="2"/>
  <c r="R44" i="2" s="1"/>
  <c r="R61" i="2" s="1"/>
  <c r="D5" i="3"/>
  <c r="E3" i="4"/>
  <c r="C3" i="4"/>
  <c r="E17" i="3" l="1"/>
  <c r="E19" i="3" s="1"/>
  <c r="E20" i="3" s="1"/>
  <c r="E6" i="4" s="1"/>
  <c r="J19" i="3"/>
  <c r="J20" i="3" s="1"/>
  <c r="I6" i="4" s="1"/>
  <c r="K15" i="3"/>
  <c r="L15" i="3" s="1"/>
  <c r="K14" i="3"/>
  <c r="L14" i="3" s="1"/>
  <c r="K8" i="3"/>
  <c r="L8" i="3" s="1"/>
  <c r="D23" i="3"/>
  <c r="D17" i="3"/>
  <c r="R19" i="2"/>
  <c r="S19" i="2"/>
  <c r="R36" i="2"/>
  <c r="S36" i="2"/>
  <c r="R13" i="2"/>
  <c r="S13" i="2"/>
  <c r="R30" i="2"/>
  <c r="S30" i="2"/>
  <c r="I23" i="3"/>
  <c r="I17" i="3"/>
  <c r="R53" i="2" l="1"/>
  <c r="R70" i="2" s="1"/>
  <c r="K17" i="3"/>
  <c r="L17" i="3" s="1"/>
  <c r="S47" i="2"/>
  <c r="S64" i="2"/>
  <c r="J23" i="3"/>
  <c r="K23" i="3"/>
  <c r="R47" i="2"/>
  <c r="R64" i="2" s="1"/>
  <c r="S53" i="2"/>
  <c r="M70" i="2"/>
  <c r="S70" i="2" s="1"/>
  <c r="K11" i="3"/>
  <c r="G4" i="4"/>
  <c r="D15" i="5"/>
  <c r="I19" i="3"/>
  <c r="I20" i="3" s="1"/>
  <c r="E23" i="3"/>
  <c r="D20" i="5" s="1"/>
  <c r="C23" i="3"/>
  <c r="D19" i="5" s="1"/>
  <c r="S21" i="2"/>
  <c r="S55" i="2"/>
  <c r="R21" i="2"/>
  <c r="F17" i="3"/>
  <c r="G17" i="3" s="1"/>
  <c r="S39" i="2"/>
  <c r="S38" i="2"/>
  <c r="R38" i="2"/>
  <c r="R39" i="2" s="1"/>
  <c r="D19" i="3"/>
  <c r="D20" i="3" s="1"/>
  <c r="C4" i="4"/>
  <c r="D13" i="5"/>
  <c r="I4" i="4" l="1"/>
  <c r="D16" i="5"/>
  <c r="L20" i="3"/>
  <c r="R22" i="2"/>
  <c r="R56" i="2" s="1"/>
  <c r="R55" i="2"/>
  <c r="S22" i="2"/>
  <c r="D17" i="5"/>
  <c r="D18" i="5" s="1"/>
  <c r="S56" i="2"/>
  <c r="K19" i="3"/>
  <c r="L19" i="3" s="1"/>
  <c r="L11" i="3"/>
  <c r="G6" i="4" s="1"/>
  <c r="G20" i="3"/>
  <c r="E4" i="4"/>
  <c r="D14" i="5"/>
  <c r="F19" i="3"/>
  <c r="G19" i="3" s="1"/>
  <c r="C6" i="4"/>
</calcChain>
</file>

<file path=xl/sharedStrings.xml><?xml version="1.0" encoding="utf-8"?>
<sst xmlns="http://schemas.openxmlformats.org/spreadsheetml/2006/main" count="1050" uniqueCount="515">
  <si>
    <t>Auto+Hide+Values</t>
  </si>
  <si>
    <t>Title</t>
  </si>
  <si>
    <t>Value</t>
  </si>
  <si>
    <t>Lookup</t>
  </si>
  <si>
    <t>Option</t>
  </si>
  <si>
    <t>Period Start Date</t>
  </si>
  <si>
    <t>Fiscal Start Date</t>
  </si>
  <si>
    <t>Company Name</t>
  </si>
  <si>
    <t>Budget Name</t>
  </si>
  <si>
    <t>Date Calculations</t>
  </si>
  <si>
    <t>MTD/YTD End Date</t>
  </si>
  <si>
    <t>Mmmm</t>
  </si>
  <si>
    <t>Mmm yyyy</t>
  </si>
  <si>
    <t>yyyy</t>
  </si>
  <si>
    <t>Hide</t>
  </si>
  <si>
    <t>The list of accounts in column "D" need to match the chart of accounts for the company for this report to operate correctly</t>
  </si>
  <si>
    <t>YTD</t>
  </si>
  <si>
    <t>Actuals</t>
  </si>
  <si>
    <t>REVENUE</t>
  </si>
  <si>
    <t>DIRECT COSTS</t>
  </si>
  <si>
    <t>Gross Profit</t>
  </si>
  <si>
    <t>Gross Profit %</t>
  </si>
  <si>
    <t>Budgets</t>
  </si>
  <si>
    <t>Variance</t>
  </si>
  <si>
    <t>Variance %</t>
  </si>
  <si>
    <t>Fit</t>
  </si>
  <si>
    <t>Actual</t>
  </si>
  <si>
    <t>Budget</t>
  </si>
  <si>
    <t>Var%</t>
  </si>
  <si>
    <t>Revenue</t>
  </si>
  <si>
    <t>Total Revenue</t>
  </si>
  <si>
    <t>Cost of Goods Sold</t>
  </si>
  <si>
    <t>Total Cost of Goods Sold</t>
  </si>
  <si>
    <t>min width---------</t>
  </si>
  <si>
    <t>YTD Revenue</t>
  </si>
  <si>
    <t>YTD Margin</t>
  </si>
  <si>
    <t>Budget Variance %</t>
  </si>
  <si>
    <t>Monthly Budget</t>
  </si>
  <si>
    <t>YTD Budget</t>
  </si>
  <si>
    <t>Auto+Hide+Values+Template</t>
  </si>
  <si>
    <t>Company</t>
  </si>
  <si>
    <t>Date Formats</t>
  </si>
  <si>
    <t>Narrative</t>
  </si>
  <si>
    <t>Largest revenue share</t>
  </si>
  <si>
    <t>Mmmm d yyyy</t>
  </si>
  <si>
    <t>Total Costs</t>
  </si>
  <si>
    <t>Month gross margin %</t>
  </si>
  <si>
    <t>YTD gross margin %</t>
  </si>
  <si>
    <t>43466</t>
  </si>
  <si>
    <t>="CRONUS JetCorp USA"</t>
  </si>
  <si>
    <t>=NL("Lookup","2000000006 Company","1 Name")</t>
  </si>
  <si>
    <t>2019</t>
  </si>
  <si>
    <t>=NL("Columns",NP("Dates",FiscalStart,PeriodEnd,"Month"))</t>
  </si>
  <si>
    <t>=L8+1</t>
  </si>
  <si>
    <t>=-GL("Balance",$K10,M$5,M$6,,,,,,,,CompanyName,,"True")</t>
  </si>
  <si>
    <t>=-GL("Balance",$K11,M$5,M$6,,,,,,,,CompanyName,,"True")</t>
  </si>
  <si>
    <t>=GL("Balance",$K16,M$5,M$6,,,,,,,,CompanyName,,"True")</t>
  </si>
  <si>
    <t>=GL("Balance",$K17,M$5,M$6,,,,,,,,CompanyName,,"True")</t>
  </si>
  <si>
    <t>="For month of "&amp;MonthName</t>
  </si>
  <si>
    <t>="Year-to-Date - "&amp;FiscalYear</t>
  </si>
  <si>
    <t>=D8-E8</t>
  </si>
  <si>
    <t>=F8/E8</t>
  </si>
  <si>
    <t>=I8-J8</t>
  </si>
  <si>
    <t>=K8/J8</t>
  </si>
  <si>
    <t>=D9-E9</t>
  </si>
  <si>
    <t>=F9/E9</t>
  </si>
  <si>
    <t>=I9-J9</t>
  </si>
  <si>
    <t>=K9/J9</t>
  </si>
  <si>
    <t>=F10/E10</t>
  </si>
  <si>
    <t>=K10/J10</t>
  </si>
  <si>
    <t>=F11/E11</t>
  </si>
  <si>
    <t>=K11/J11</t>
  </si>
  <si>
    <t>=D15-E15</t>
  </si>
  <si>
    <t>=F15/E15</t>
  </si>
  <si>
    <t>=I15-J15</t>
  </si>
  <si>
    <t>=K15/J15</t>
  </si>
  <si>
    <t>=F17/E17</t>
  </si>
  <si>
    <t>=K17/J17</t>
  </si>
  <si>
    <t>=F19/E19</t>
  </si>
  <si>
    <t>=K19/J19</t>
  </si>
  <si>
    <t>=D20-E20</t>
  </si>
  <si>
    <t>=I20-J20</t>
  </si>
  <si>
    <t>=MAX(D8:D9)</t>
  </si>
  <si>
    <t>=MAX(I8:I9)</t>
  </si>
  <si>
    <t>=NL(,"15 G/L Account","2 Name","1 No.",K10)</t>
  </si>
  <si>
    <t>=NL(,"15 G/L Account","2 Name","1 No.",K11)</t>
  </si>
  <si>
    <t>=NL(,"15 G/L Account","2 Name","1 No.",K16)</t>
  </si>
  <si>
    <t>=NL(,"15 G/L Account","2 Name","1 No.",K17)</t>
  </si>
  <si>
    <t>=NL(,"15 G/L Account","2 Name","1 No.",K27)</t>
  </si>
  <si>
    <t>=NL(,"15 G/L Account","2 Name","1 No.",K28)</t>
  </si>
  <si>
    <t>=NL(,"15 G/L Account","2 Name","1 No.",K33)</t>
  </si>
  <si>
    <t>=NL(,"15 G/L Account","2 Name","1 No.",K44)</t>
  </si>
  <si>
    <t>=NL(,"15 G/L Account","2 Name","1 No.",K45)</t>
  </si>
  <si>
    <t>=NL(,"15 G/L Account","2 Name","1 No.",K60)</t>
  </si>
  <si>
    <t>=NL(,"15 G/L Account","2 Name","1 No.",K61)</t>
  </si>
  <si>
    <t>=NL("First","15 G/L Account","2 Name","1 No.",B8)</t>
  </si>
  <si>
    <t>=NL("First","15 G/L Account","2 Name","1 No.",B9)</t>
  </si>
  <si>
    <t>=NL("First","15 G/L Account","2 Name","1 No.",B15)</t>
  </si>
  <si>
    <t>=NL("First",NP("Dates",N5,PeriodEnd,"Month","TRUE"))</t>
  </si>
  <si>
    <t>=TEXT(N6,"mmm yy")</t>
  </si>
  <si>
    <t>=-GL("Balance",$K10,N$5,N$6,,,,,,,,CompanyName,,"True")</t>
  </si>
  <si>
    <t>=-GL("Balance",$K11,N$5,N$6,,,,,,,,CompanyName,,"True")</t>
  </si>
  <si>
    <t>=GL("Balance",$K16,N$5,N$6,,,,,,,,CompanyName,,"True")</t>
  </si>
  <si>
    <t>=GL("Balance",$K17,N$5,N$6,,,,,,,,CompanyName,,"True")</t>
  </si>
  <si>
    <t>=-GL("Budget",$K27,N$5,N$6,,,,,,,BudgetName,CompanyName)</t>
  </si>
  <si>
    <t>=-GL("Budget",$K28,N$5,N$6,,,,,,,BudgetName,CompanyName)</t>
  </si>
  <si>
    <t>=GL("Budget",$K33,N$5,N$6,,,,,,,BudgetName,CompanyName)</t>
  </si>
  <si>
    <t>=NL("First",NP("Dates",M5,PeriodEnd,"Month","TRUE"))</t>
  </si>
  <si>
    <t>=TEXT(M6,"mmm yy")</t>
  </si>
  <si>
    <t>=SUM(M10:N10)</t>
  </si>
  <si>
    <t>=SUM(M12:N12)</t>
  </si>
  <si>
    <t>=SUM(M17:N17)</t>
  </si>
  <si>
    <t>=-GL("Budget",$K27,M$5,M$6,,,,,,,BudgetName,CompanyName)</t>
  </si>
  <si>
    <t>=SUM(M27:N27)</t>
  </si>
  <si>
    <t>=-GL("Budget",$K28,M$5,M$6,,,,,,,BudgetName,CompanyName)</t>
  </si>
  <si>
    <t>=SUM(M30:N30)</t>
  </si>
  <si>
    <t>=SUM(M32:N32)</t>
  </si>
  <si>
    <t>=GL("Budget",$K33,M$5,M$6,,,,,,,BudgetName,CompanyName)</t>
  </si>
  <si>
    <t>=SUM(M34:N34)</t>
  </si>
  <si>
    <t>Auto</t>
  </si>
  <si>
    <t>43497</t>
  </si>
  <si>
    <t>43525</t>
  </si>
  <si>
    <t>=NL("First",NP("Dates",O5,PeriodEnd,"Month","TRUE"))</t>
  </si>
  <si>
    <t>=TEXT(O6,"mmm yy")</t>
  </si>
  <si>
    <t>=M8+1</t>
  </si>
  <si>
    <t>=N8+1</t>
  </si>
  <si>
    <t>=-GL("Balance",$K10,O$5,O$6,,,,,,,,CompanyName,,"True")</t>
  </si>
  <si>
    <t>=-GL("Balance",$K11,O$5,O$6,,,,,,,,CompanyName,,"True")</t>
  </si>
  <si>
    <t>=GL("Balance",$K16,O$5,O$6,,,,,,,,CompanyName,,"True")</t>
  </si>
  <si>
    <t>=GL("Balance",$K17,O$5,O$6,,,,,,,,CompanyName,,"True")</t>
  </si>
  <si>
    <t>=-GL("Budget",$K27,O$5,O$6,,,,,,,BudgetName,CompanyName)</t>
  </si>
  <si>
    <t>=-GL("Budget",$K28,O$5,O$6,,,,,,,BudgetName,CompanyName)</t>
  </si>
  <si>
    <t>=GL("Budget",$K33,O$5,O$6,,,,,,,BudgetName,CompanyName)</t>
  </si>
  <si>
    <t>43556</t>
  </si>
  <si>
    <t>=NL("First",NP("Dates",P5,PeriodEnd,"Month","TRUE"))</t>
  </si>
  <si>
    <t>=TEXT(P6,"mmm yy")</t>
  </si>
  <si>
    <t>=O8+1</t>
  </si>
  <si>
    <t>=-GL("Balance",$K10,P$5,P$6,,,,,,,,CompanyName,,"True")</t>
  </si>
  <si>
    <t>=-GL("Balance",$K11,P$5,P$6,,,,,,,,CompanyName,,"True")</t>
  </si>
  <si>
    <t>=GL("Balance",$K16,P$5,P$6,,,,,,,,CompanyName,,"True")</t>
  </si>
  <si>
    <t>=GL("Balance",$K17,P$5,P$6,,,,,,,,CompanyName,,"True")</t>
  </si>
  <si>
    <t>=-GL("Budget",$K27,P$5,P$6,,,,,,,BudgetName,CompanyName)</t>
  </si>
  <si>
    <t>=-GL("Budget",$K28,P$5,P$6,,,,,,,BudgetName,CompanyName)</t>
  </si>
  <si>
    <t>=GL("Budget",$K33,P$5,P$6,,,,,,,BudgetName,CompanyName)</t>
  </si>
  <si>
    <t>YTD gross margin trend up/down</t>
  </si>
  <si>
    <t>Month Revenue</t>
  </si>
  <si>
    <t>YTD gross margin % slope calcluation</t>
  </si>
  <si>
    <t>Format here for insertion into Word Template</t>
  </si>
  <si>
    <t>Month largest revenue share</t>
  </si>
  <si>
    <t>Month largest revenue share %</t>
  </si>
  <si>
    <t>This workbook assumes monthly fiscal periods</t>
  </si>
  <si>
    <t>=NL("Lookup","95 G/L Budget Name",{"1 Name","2 Description"})</t>
  </si>
  <si>
    <t>=EOMONTH(D5,0)</t>
  </si>
  <si>
    <t>="4/1/2019"</t>
  </si>
  <si>
    <t>=SUM(M10:Q10)</t>
  </si>
  <si>
    <t>=SUM(M11:Q11)</t>
  </si>
  <si>
    <t>=SUM(M13:Q13)</t>
  </si>
  <si>
    <t>=SUM(M16:Q16)</t>
  </si>
  <si>
    <t>=SUM(M17:Q17)</t>
  </si>
  <si>
    <t>=SUM(M27:Q27)</t>
  </si>
  <si>
    <t>=SUM(M28:Q28)</t>
  </si>
  <si>
    <t>=SUM(M30:Q30)</t>
  </si>
  <si>
    <t>=SUM(M33:Q33)</t>
  </si>
  <si>
    <t>=SUM(M34:Q34)</t>
  </si>
  <si>
    <t>=SUM(M36:Q36)</t>
  </si>
  <si>
    <t>Current Month</t>
  </si>
  <si>
    <t>=OFFSET(O10,0,-2)</t>
  </si>
  <si>
    <t>=OFFSET(O12,0,-2)</t>
  </si>
  <si>
    <t>=OFFSET(O17,0,-2)</t>
  </si>
  <si>
    <t>=OFFSET(O20,0,-2)</t>
  </si>
  <si>
    <t>=OFFSET(O27,0,-2)</t>
  </si>
  <si>
    <t>=OFFSET(O30,0,-2)</t>
  </si>
  <si>
    <t>=OFFSET(O32,0,-2)</t>
  </si>
  <si>
    <t>=OFFSET(O34,0,-2)</t>
  </si>
  <si>
    <t>=OFFSET(O42,0,-2)</t>
  </si>
  <si>
    <t>=OFFSET(O45,0,-2)</t>
  </si>
  <si>
    <t>=OFFSET(O49,0,-2)</t>
  </si>
  <si>
    <t>=OFFSET(O50,0,-2)</t>
  </si>
  <si>
    <t>=OFFSET(O60,0,-2)</t>
  </si>
  <si>
    <t>=OFFSET(O62,0,-2)</t>
  </si>
  <si>
    <t>=OFFSET(R10,0,-2)</t>
  </si>
  <si>
    <t>=OFFSET(R11,0,-2)</t>
  </si>
  <si>
    <t>=OFFSET(R13,0,-2)</t>
  </si>
  <si>
    <t>=OFFSET(R16,0,-2)</t>
  </si>
  <si>
    <t>=OFFSET(R17,0,-2)</t>
  </si>
  <si>
    <t>=OFFSET(R21,0,-2)</t>
  </si>
  <si>
    <t>=OFFSET(R27,0,-2)</t>
  </si>
  <si>
    <t>=OFFSET(R28,0,-2)</t>
  </si>
  <si>
    <t>=OFFSET(R30,0,-2)</t>
  </si>
  <si>
    <t>=OFFSET(R33,0,-2)</t>
  </si>
  <si>
    <t>=OFFSET(R34,0,-2)</t>
  </si>
  <si>
    <t>=OFFSET(R36,0,-2)</t>
  </si>
  <si>
    <t>=OFFSET(R44,0,-2)</t>
  </si>
  <si>
    <t>=OFFSET(R45,0,-2)</t>
  </si>
  <si>
    <t>=OFFSET(R50,0,-2)</t>
  </si>
  <si>
    <t>=OFFSET(R53,0,-2)</t>
  </si>
  <si>
    <t>=OFFSET(R61,0,-2)</t>
  </si>
  <si>
    <t>=OFFSET(R62,0,-2)</t>
  </si>
  <si>
    <t>=OFFSET(R64,0,-2)</t>
  </si>
  <si>
    <t>=OFFSET(R68,0,-2)</t>
  </si>
  <si>
    <t>G/L Accounts</t>
  </si>
  <si>
    <t>Costs</t>
  </si>
  <si>
    <t>52100..52300</t>
  </si>
  <si>
    <t>=NL("Rows","15 G/L Account","1 No.","+1 No.",RevenueAccts)</t>
  </si>
  <si>
    <t>=SUM(M10:M11)</t>
  </si>
  <si>
    <t>=NL("Rows","15 G/L Account","1 No.","+1 No.",CostAccts)</t>
  </si>
  <si>
    <t>=NL(,"15 G/L Account","2 Name","1 No.",K15)</t>
  </si>
  <si>
    <t>=GL("Balance",$K15,M$5,M$6,,,,,,,,CompanyName,,"True")</t>
  </si>
  <si>
    <t>=SUM(M15:N15)</t>
  </si>
  <si>
    <t>=OFFSET(O15,0,-2)</t>
  </si>
  <si>
    <t>=SUM(M15:M16)</t>
  </si>
  <si>
    <t>=M12-M17</t>
  </si>
  <si>
    <t>=SUM(M19:N19)</t>
  </si>
  <si>
    <t>=OFFSET(O19,0,-2)</t>
  </si>
  <si>
    <t>=M19/M12</t>
  </si>
  <si>
    <t>=O19/O12</t>
  </si>
  <si>
    <t>=NL(,"15 G/L Account","2 Name","1 No.",K25)</t>
  </si>
  <si>
    <t>=-GL("Budget",$K25,M$5,M$6,,,,,,,BudgetName,CompanyName)</t>
  </si>
  <si>
    <t>=SUM(M25:N25)</t>
  </si>
  <si>
    <t>=OFFSET(O25,0,-2)</t>
  </si>
  <si>
    <t>=SUM(M25:M26)</t>
  </si>
  <si>
    <t>=NL(,"15 G/L Account","2 Name","1 No.",K30)</t>
  </si>
  <si>
    <t>=GL("Budget",$K30,M$5,M$6,,,,,,,BudgetName,CompanyName)</t>
  </si>
  <si>
    <t>=SUM(M30:M31)</t>
  </si>
  <si>
    <t>=M27-M32</t>
  </si>
  <si>
    <t>=M34/M27</t>
  </si>
  <si>
    <t>=O34/O27</t>
  </si>
  <si>
    <t>=OFFSET(O35,0,-2)</t>
  </si>
  <si>
    <t>=NL(,"15 G/L Account","2 Name","1 No.",K40)</t>
  </si>
  <si>
    <t>=M10-M25</t>
  </si>
  <si>
    <t>=O10-O25</t>
  </si>
  <si>
    <t>=OFFSET(O40,0,-2)</t>
  </si>
  <si>
    <t>=M12-M27</t>
  </si>
  <si>
    <t>=O12-O27</t>
  </si>
  <si>
    <t>=M15-M30</t>
  </si>
  <si>
    <t>=O15-O30</t>
  </si>
  <si>
    <t>=M17-M32</t>
  </si>
  <si>
    <t>=O17-O32</t>
  </si>
  <si>
    <t>=OFFSET(O47,0,-2)</t>
  </si>
  <si>
    <t>=M19-M34</t>
  </si>
  <si>
    <t>=O19-O34</t>
  </si>
  <si>
    <t>=M20-M35</t>
  </si>
  <si>
    <t>=O20-O35</t>
  </si>
  <si>
    <t>=NL(,"15 G/L Account","2 Name","1 No.",K55)</t>
  </si>
  <si>
    <t>=M40/M25</t>
  </si>
  <si>
    <t>=O40/O25</t>
  </si>
  <si>
    <t>=OFFSET(O55,0,-2)</t>
  </si>
  <si>
    <t>=M42/M27</t>
  </si>
  <si>
    <t>=O42/O27</t>
  </si>
  <si>
    <t>=OFFSET(O57,0,-2)</t>
  </si>
  <si>
    <t>=M45/M30</t>
  </si>
  <si>
    <t>=O45/O30</t>
  </si>
  <si>
    <t>=M47/M32</t>
  </si>
  <si>
    <t>=O47/O32</t>
  </si>
  <si>
    <t>=SUM(D8:D9)</t>
  </si>
  <si>
    <t>=SUM(E8:E9)</t>
  </si>
  <si>
    <t>=SUM(F8:F9)</t>
  </si>
  <si>
    <t>=SUM(I8:I9)</t>
  </si>
  <si>
    <t>=SUM(J8:J9)</t>
  </si>
  <si>
    <t>=SUM(K8:K9)</t>
  </si>
  <si>
    <t>=NL("First","15 G/L Account","2 Name","1 No.",B13)</t>
  </si>
  <si>
    <t>=D13-E13</t>
  </si>
  <si>
    <t>=F13/E13</t>
  </si>
  <si>
    <t>=I13-J13</t>
  </si>
  <si>
    <t>=K13/J13</t>
  </si>
  <si>
    <t>=SUM(D13:D14)</t>
  </si>
  <si>
    <t>=SUM(E13:E14)</t>
  </si>
  <si>
    <t>=SUM(F13:F14)</t>
  </si>
  <si>
    <t>=SUM(I13:I14)</t>
  </si>
  <si>
    <t>=SUM(J13:J14)</t>
  </si>
  <si>
    <t>=SUM(K13:K14)</t>
  </si>
  <si>
    <t>=D10-D15</t>
  </si>
  <si>
    <t>=E10-E15</t>
  </si>
  <si>
    <t>=F10-F15</t>
  </si>
  <si>
    <t>=I10-I15</t>
  </si>
  <si>
    <t>=J10-J15</t>
  </si>
  <si>
    <t>=K10-K15</t>
  </si>
  <si>
    <t>=D17/D10</t>
  </si>
  <si>
    <t>=E17/E10</t>
  </si>
  <si>
    <t>=D18-E18</t>
  </si>
  <si>
    <t>=I17/I10</t>
  </si>
  <si>
    <t>=J17/J10</t>
  </si>
  <si>
    <t>=I18-J18</t>
  </si>
  <si>
    <t>="44200"</t>
  </si>
  <si>
    <t>="52300"</t>
  </si>
  <si>
    <t>=SUM(M19:Q19)</t>
  </si>
  <si>
    <t>=OFFSET(R19,0,-2)</t>
  </si>
  <si>
    <t>=SUM(M21:Q21)</t>
  </si>
  <si>
    <t>=SUM(M38:Q38)</t>
  </si>
  <si>
    <t>=OFFSET(R38,0,-2)</t>
  </si>
  <si>
    <t>=OFFSET(R51,0,-2)</t>
  </si>
  <si>
    <t>=OFFSET(R56,0,-2)</t>
  </si>
  <si>
    <t>=OFFSET(R67,0,-2)</t>
  </si>
  <si>
    <t>=OFFSET(R70,0,-2)</t>
  </si>
  <si>
    <t>=NL(,"15 G/L Account","2 Name","1 No.",K50)</t>
  </si>
  <si>
    <t>=NL(,"15 G/L Account","2 Name","1 No.",K51)</t>
  </si>
  <si>
    <t>=NL(,"15 G/L Account","2 Name","1 No.",K67)</t>
  </si>
  <si>
    <t>=NL(,"15 G/L Account","2 Name","1 No.",K68)</t>
  </si>
  <si>
    <t>44100|44200</t>
  </si>
  <si>
    <t>=PeriodStart</t>
  </si>
  <si>
    <t>=FiscalStart</t>
  </si>
  <si>
    <t>=PeriodEnd</t>
  </si>
  <si>
    <t>=-GL("Balance",$B8,D$3,D$4,,,,,,,,CompanyName,,"True")</t>
  </si>
  <si>
    <t>=-GL("Budget",$B8,D$3,D$4,,,,,,,BudgetName,CompanyName)</t>
  </si>
  <si>
    <t>=-GL("Balance",$B8,I$3,I$4,,,,,,,,CompanyName,,"True")</t>
  </si>
  <si>
    <t>=-GL("Budget",$B8,I$3,I$4,,,,,,,BudgetName,CompanyName)</t>
  </si>
  <si>
    <t>=GL("Balance",$B13,D$3,D$4,,,,,,,,CompanyName,,"True")</t>
  </si>
  <si>
    <t>=GL("Budget",$B13,D$3,D$4,,,,,,,BudgetName,CompanyName)</t>
  </si>
  <si>
    <t>=GL("Balance",$B13,I$3,I$4,,,,,,,,CompanyName,,"True")</t>
  </si>
  <si>
    <t>=GL("Budget",$B13,I$3,I$4,,,,,,,BudgetName,CompanyName)</t>
  </si>
  <si>
    <t>=INDEX(C8:C9,MATCH(D21,D8:D9,0))</t>
  </si>
  <si>
    <t>=D21/D10</t>
  </si>
  <si>
    <t>=I21/I10</t>
  </si>
  <si>
    <t>=INDEX(C8:C9,MATCH(I21,I8:I9,0))</t>
  </si>
  <si>
    <t>=SUM(M10:M12)</t>
  </si>
  <si>
    <t>=SUM(N10:N12)</t>
  </si>
  <si>
    <t>=SUM(O10:O12)</t>
  </si>
  <si>
    <t>=SUM(P10:P12)</t>
  </si>
  <si>
    <t>=SUM(M16:M18)</t>
  </si>
  <si>
    <t>=SUM(N16:N18)</t>
  </si>
  <si>
    <t>=SUM(O16:O18)</t>
  </si>
  <si>
    <t>=SUM(P16:P18)</t>
  </si>
  <si>
    <t>=M13-M19</t>
  </si>
  <si>
    <t>=N13-N19</t>
  </si>
  <si>
    <t>=O13-O19</t>
  </si>
  <si>
    <t>=P13-P19</t>
  </si>
  <si>
    <t>=M21/M13</t>
  </si>
  <si>
    <t>=N21/N13</t>
  </si>
  <si>
    <t>=O21/O13</t>
  </si>
  <si>
    <t>=P21/P13</t>
  </si>
  <si>
    <t>=R21/R13</t>
  </si>
  <si>
    <t>=OFFSET(R22,0,-2)</t>
  </si>
  <si>
    <t>=SUM(M27:M29)</t>
  </si>
  <si>
    <t>=SUM(N27:N29)</t>
  </si>
  <si>
    <t>=SUM(O27:O29)</t>
  </si>
  <si>
    <t>=SUM(P27:P29)</t>
  </si>
  <si>
    <t>=NL(,"15 G/L Account","2 Name","1 No.",K34)</t>
  </si>
  <si>
    <t>=GL("Budget",$K34,M$5,M$6,,,,,,,BudgetName,CompanyName)</t>
  </si>
  <si>
    <t>=GL("Budget",$K34,N$5,N$6,,,,,,,BudgetName,CompanyName)</t>
  </si>
  <si>
    <t>=GL("Budget",$K34,O$5,O$6,,,,,,,BudgetName,CompanyName)</t>
  </si>
  <si>
    <t>=GL("Budget",$K34,P$5,P$6,,,,,,,BudgetName,CompanyName)</t>
  </si>
  <si>
    <t>=SUM(M33:M35)</t>
  </si>
  <si>
    <t>=SUM(N33:N35)</t>
  </si>
  <si>
    <t>=SUM(O33:O35)</t>
  </si>
  <si>
    <t>=SUM(P33:P35)</t>
  </si>
  <si>
    <t>=M30-M36</t>
  </si>
  <si>
    <t>=N30-N36</t>
  </si>
  <si>
    <t>=O30-O36</t>
  </si>
  <si>
    <t>=P30-P36</t>
  </si>
  <si>
    <t>=M38/M30</t>
  </si>
  <si>
    <t>=N38/N30</t>
  </si>
  <si>
    <t>=O38/O30</t>
  </si>
  <si>
    <t>=P38/P30</t>
  </si>
  <si>
    <t>=R38/R30</t>
  </si>
  <si>
    <t>=OFFSET(R39,0,-2)</t>
  </si>
  <si>
    <t>=M10-M27</t>
  </si>
  <si>
    <t>=N10-N27</t>
  </si>
  <si>
    <t>=O10-O27</t>
  </si>
  <si>
    <t>=P10-P27</t>
  </si>
  <si>
    <t>=R10-R27</t>
  </si>
  <si>
    <t>=M11-M28</t>
  </si>
  <si>
    <t>=N11-N28</t>
  </si>
  <si>
    <t>=O11-O28</t>
  </si>
  <si>
    <t>=P11-P28</t>
  </si>
  <si>
    <t>=R11-R28</t>
  </si>
  <si>
    <t>=M13-M30</t>
  </si>
  <si>
    <t>=N13-N30</t>
  </si>
  <si>
    <t>=O13-O30</t>
  </si>
  <si>
    <t>=P13-P30</t>
  </si>
  <si>
    <t>=R13-R30</t>
  </si>
  <si>
    <t>=OFFSET(R47,0,-2)</t>
  </si>
  <si>
    <t>=M16-M33</t>
  </si>
  <si>
    <t>=N16-N33</t>
  </si>
  <si>
    <t>=O16-O33</t>
  </si>
  <si>
    <t>=P16-P33</t>
  </si>
  <si>
    <t>=R16-R33</t>
  </si>
  <si>
    <t>=M17-M34</t>
  </si>
  <si>
    <t>=N17-N34</t>
  </si>
  <si>
    <t>=O17-O34</t>
  </si>
  <si>
    <t>=P17-P34</t>
  </si>
  <si>
    <t>=R17-R34</t>
  </si>
  <si>
    <t>=M19-M36</t>
  </si>
  <si>
    <t>=N19-N36</t>
  </si>
  <si>
    <t>=O19-O36</t>
  </si>
  <si>
    <t>=P19-P36</t>
  </si>
  <si>
    <t>=R19-R36</t>
  </si>
  <si>
    <t>=M21-M38</t>
  </si>
  <si>
    <t>=N21-N38</t>
  </si>
  <si>
    <t>=O21-O38</t>
  </si>
  <si>
    <t>=P21-P38</t>
  </si>
  <si>
    <t>=R21-R38</t>
  </si>
  <si>
    <t>=OFFSET(R55,0,-2)</t>
  </si>
  <si>
    <t>=M22-M39</t>
  </si>
  <si>
    <t>=N22-N39</t>
  </si>
  <si>
    <t>=O22-O39</t>
  </si>
  <si>
    <t>=P22-P39</t>
  </si>
  <si>
    <t>=R22-R39</t>
  </si>
  <si>
    <t>=M44/M27</t>
  </si>
  <si>
    <t>=N44/N27</t>
  </si>
  <si>
    <t>=O44/O27</t>
  </si>
  <si>
    <t>=P44/P27</t>
  </si>
  <si>
    <t>=R44/R27</t>
  </si>
  <si>
    <t>=NL(,"15 G/L Account","2 Name","1 No.",K62)</t>
  </si>
  <si>
    <t>=M45/M28</t>
  </si>
  <si>
    <t>=N45/N28</t>
  </si>
  <si>
    <t>=O45/O28</t>
  </si>
  <si>
    <t>=P45/P28</t>
  </si>
  <si>
    <t>=R45/R28</t>
  </si>
  <si>
    <t>=M47/M30</t>
  </si>
  <si>
    <t>=N47/N30</t>
  </si>
  <si>
    <t>=O47/O30</t>
  </si>
  <si>
    <t>=P47/P30</t>
  </si>
  <si>
    <t>=R47/R30</t>
  </si>
  <si>
    <t>=M50/M33</t>
  </si>
  <si>
    <t>=N50/N33</t>
  </si>
  <si>
    <t>=O50/O33</t>
  </si>
  <si>
    <t>=P50/P33</t>
  </si>
  <si>
    <t>=R50/R33</t>
  </si>
  <si>
    <t>=M51/M34</t>
  </si>
  <si>
    <t>=N51/N34</t>
  </si>
  <si>
    <t>=O51/O34</t>
  </si>
  <si>
    <t>=P51/P34</t>
  </si>
  <si>
    <t>=R51/R34</t>
  </si>
  <si>
    <t>=M53/M36</t>
  </si>
  <si>
    <t>=N53/N36</t>
  </si>
  <si>
    <t>=O53/O36</t>
  </si>
  <si>
    <t>=P53/P36</t>
  </si>
  <si>
    <t>=R53/R36</t>
  </si>
  <si>
    <t>=-GL("Balance",$B9,D$3,D$4,,,,,,,,CompanyName,,"True")</t>
  </si>
  <si>
    <t>=-GL("Budget",$B9,D$3,D$4,,,,,,,BudgetName,CompanyName)</t>
  </si>
  <si>
    <t>=-GL("Balance",$B9,I$3,I$4,,,,,,,,CompanyName,,"True")</t>
  </si>
  <si>
    <t>=-GL("Budget",$B9,I$3,I$4,,,,,,,BudgetName,CompanyName)</t>
  </si>
  <si>
    <t>=SUM(D8:D10)</t>
  </si>
  <si>
    <t>=SUM(E8:E10)</t>
  </si>
  <si>
    <t>=SUM(F8:F10)</t>
  </si>
  <si>
    <t>=SUM(I8:I10)</t>
  </si>
  <si>
    <t>=SUM(J8:J10)</t>
  </si>
  <si>
    <t>=SUM(K8:K10)</t>
  </si>
  <si>
    <t>=NL("First","15 G/L Account","2 Name","1 No.",B14)</t>
  </si>
  <si>
    <t>=GL("Balance",$B14,D$3,D$4,,,,,,,,CompanyName,,"True")</t>
  </si>
  <si>
    <t>=GL("Budget",$B14,D$3,D$4,,,,,,,BudgetName,CompanyName)</t>
  </si>
  <si>
    <t>=D14-E14</t>
  </si>
  <si>
    <t>=F14/E14</t>
  </si>
  <si>
    <t>=GL("Balance",$B14,I$3,I$4,,,,,,,,CompanyName,,"True")</t>
  </si>
  <si>
    <t>=GL("Budget",$B14,I$3,I$4,,,,,,,BudgetName,CompanyName)</t>
  </si>
  <si>
    <t>=I14-J14</t>
  </si>
  <si>
    <t>=K14/J14</t>
  </si>
  <si>
    <t>=GL("Balance",$B15,D$3,D$4,,,,,,,,CompanyName,,"True")</t>
  </si>
  <si>
    <t>=GL("Budget",$B15,D$3,D$4,,,,,,,BudgetName,CompanyName)</t>
  </si>
  <si>
    <t>=GL("Balance",$B15,I$3,I$4,,,,,,,,CompanyName,,"True")</t>
  </si>
  <si>
    <t>=GL("Budget",$B15,I$3,I$4,,,,,,,BudgetName,CompanyName)</t>
  </si>
  <si>
    <t>=SUM(D14:D16)</t>
  </si>
  <si>
    <t>=SUM(E14:E16)</t>
  </si>
  <si>
    <t>=SUM(F14:F16)</t>
  </si>
  <si>
    <t>=SUM(I14:I16)</t>
  </si>
  <si>
    <t>=SUM(J14:J16)</t>
  </si>
  <si>
    <t>=SUM(K14:K16)</t>
  </si>
  <si>
    <t>=D11-D17</t>
  </si>
  <si>
    <t>=E11-E17</t>
  </si>
  <si>
    <t>=F11-F17</t>
  </si>
  <si>
    <t>=I11-I17</t>
  </si>
  <si>
    <t>=J11-J17</t>
  </si>
  <si>
    <t>=K11-K17</t>
  </si>
  <si>
    <t>=D19/D11</t>
  </si>
  <si>
    <t>=E19/E11</t>
  </si>
  <si>
    <t>=I19/I11</t>
  </si>
  <si>
    <t>=J19/J11</t>
  </si>
  <si>
    <t>=INDEX(C8:C10,MATCH(D23,D8:D10,0))</t>
  </si>
  <si>
    <t>=MAX(D8:D10)</t>
  </si>
  <si>
    <t>=D23/D11</t>
  </si>
  <si>
    <t>=MAX(I8:I10)</t>
  </si>
  <si>
    <t>=I23/I11</t>
  </si>
  <si>
    <t>=INDEX(C8:C10,MATCH(I23,I8:I10,0))</t>
  </si>
  <si>
    <t xml:space="preserve">Report Readme </t>
  </si>
  <si>
    <t>About the report</t>
  </si>
  <si>
    <t>Modifying this report</t>
  </si>
  <si>
    <t>Word Template</t>
  </si>
  <si>
    <t>Click here for the help article on Export to Word</t>
  </si>
  <si>
    <t>Functions and Conventions Used</t>
  </si>
  <si>
    <t>Version of Jet</t>
  </si>
  <si>
    <t>Click here for downloads</t>
  </si>
  <si>
    <t>Questions About This Report</t>
  </si>
  <si>
    <t>If you have questions about this or any other sample report, please email samplereports@jetglobal.com</t>
  </si>
  <si>
    <t>Click here to contact sample reports</t>
  </si>
  <si>
    <t>Getting Help</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</si>
  <si>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</si>
  <si>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</si>
  <si>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Services</t>
  </si>
  <si>
    <t>For additional reports or customizations for your reports please contact Jet services at services@jetglobal.com.</t>
  </si>
  <si>
    <t>Click here to email Jet Global Services</t>
  </si>
  <si>
    <t>Training</t>
  </si>
  <si>
    <t>For training, see our website for more information.</t>
  </si>
  <si>
    <t>Click here to go to Jet Global contact page</t>
  </si>
  <si>
    <t>Sales</t>
  </si>
  <si>
    <t>To contact a sales representative, send an email to sales.us@jetglobal.com.</t>
  </si>
  <si>
    <t>Click here to email Jet Global sales</t>
  </si>
  <si>
    <t>Disclaimer</t>
  </si>
  <si>
    <t>Copyrights</t>
  </si>
  <si>
    <t xml:space="preserve">2019 Jet Global Data Technologies, Inc. </t>
  </si>
  <si>
    <r>
      <rPr>
        <u/>
        <sz val="10"/>
        <color theme="1"/>
        <rFont val="Segoe UI"/>
        <family val="2"/>
      </rPr>
      <t>Excel:</t>
    </r>
    <r>
      <rPr>
        <sz val="10"/>
        <color theme="1"/>
        <rFont val="Segoe UI"/>
        <family val="2"/>
      </rPr>
      <t xml:space="preserve">  TEXT, SUM, EOMONTH, SUM, OFFSET, INDEX, MATCH, MAX, SLOPE, IFERROR, conditional formatting, named ranges</t>
    </r>
  </si>
  <si>
    <r>
      <t>Jet:</t>
    </r>
    <r>
      <rPr>
        <sz val="10"/>
        <color theme="1"/>
        <rFont val="Segoe UI"/>
        <family val="2"/>
      </rPr>
      <t xml:space="preserve">  NL("Rows"), NL("First"), GL("Balance"), GL("Budget"), NL("Columns"), NP("Dates")</t>
    </r>
  </si>
  <si>
    <r>
      <t xml:space="preserve">This report is meant to be a tool to be used with the Export to Word feature to compile month end financial information into a nicely formatted document. The report assumes </t>
    </r>
    <r>
      <rPr>
        <u/>
        <sz val="10"/>
        <color theme="1"/>
        <rFont val="Segoe UI"/>
        <family val="2"/>
      </rPr>
      <t>monthly date periods</t>
    </r>
    <r>
      <rPr>
        <sz val="10"/>
        <color theme="1"/>
        <rFont val="Segoe UI"/>
        <family val="2"/>
      </rPr>
      <t xml:space="preserve"> but will ask for the starting fiscal date.</t>
    </r>
  </si>
  <si>
    <t>This report can be modified by entering into design mode from the Jet tab. The Word template can be modified by using the 'Configure Word Export' button on the Jet ribbon.
There are hard-coded filters on the Options worksheet that should be modified to your system.</t>
  </si>
  <si>
    <r>
      <t xml:space="preserve">Reports are updated to the latest released version possible. If you have an older version of Jet some report features may not work properly. Please upgrade to the latest version of the Jet Excel Add-in. </t>
    </r>
    <r>
      <rPr>
        <u/>
        <sz val="10"/>
        <color theme="1"/>
        <rFont val="Segoe UI"/>
        <family val="2"/>
      </rPr>
      <t>The Export to Word feature is available in Jet 2019 R2 or later.</t>
    </r>
  </si>
  <si>
    <t>Auto+Hide+Values+Hidesheet+Formulas=Sheet39,Sheet40+FormulasOnly</t>
  </si>
  <si>
    <t>Auto+Hide+Values+Formulas=Sheet41,Sheet42+FormulasOnly</t>
  </si>
  <si>
    <t>Auto+Hide+Values+Formulas=Sheet43,Sheet44+FormulasOnly</t>
  </si>
  <si>
    <t>Auto+Hide+Values+Hidesheet+Formulas=Sheet45,Sheet39,Sheet40</t>
  </si>
  <si>
    <t>Auto+Hide+Values+Hidesheet+Formulas=Sheet45,Sheet39,Sheet40+FormulasOnly</t>
  </si>
  <si>
    <t>Auto+Hide+Values+Formulas=Sheet46,Sheet41,Sheet42</t>
  </si>
  <si>
    <t>Auto+Hide+Values+Formulas=Sheet46,Sheet41,Sheet42+FormulasOnly</t>
  </si>
  <si>
    <t>Auto+Hide+Values+Formulas=Sheet47,Sheet43,Sheet44</t>
  </si>
  <si>
    <t>Auto+Hide+Values+Formulas=Sheet47,Sheet43,Sheet44+FormulasOnly</t>
  </si>
  <si>
    <r>
      <t xml:space="preserve">Use the 'Configure Word Export' button to modify the Export to Word options, such as output path and Word template contents. When a named range is inserted to the Word template, the source formatting (in Excel) is generally retained.
</t>
    </r>
    <r>
      <rPr>
        <b/>
        <sz val="10"/>
        <color theme="1"/>
        <rFont val="Segoe UI"/>
        <family val="2"/>
      </rPr>
      <t>Before generating the Word document for the first time, be sure to modify the Output path.</t>
    </r>
  </si>
  <si>
    <r>
      <t xml:space="preserve">All reports are built as examples only. Reports are working reports that will return data from your database if you have configured Jet Reports properly in Excel. Reports may work differently on your database. Reports were tested on the </t>
    </r>
    <r>
      <rPr>
        <b/>
        <sz val="10"/>
        <color theme="1"/>
        <rFont val="Segoe UI"/>
        <family val="2"/>
      </rPr>
      <t>Microsoft Dynamics NAV</t>
    </r>
    <r>
      <rPr>
        <sz val="10"/>
        <color theme="1"/>
        <rFont val="Segoe UI"/>
        <family val="2"/>
      </rPr>
      <t xml:space="preserve">2015 JetCorp Demo Database but should also be compatible with </t>
    </r>
    <r>
      <rPr>
        <b/>
        <sz val="10"/>
        <color theme="1"/>
        <rFont val="Segoe UI"/>
        <family val="2"/>
      </rPr>
      <t>Business Central 365</t>
    </r>
    <r>
      <rPr>
        <sz val="10"/>
        <color theme="1"/>
        <rFont val="Segoe UI"/>
        <family val="2"/>
      </rPr>
      <t>. Reports will display different results depending on your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</si>
</sst>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164" formatCode="_(&quot;$&quot;* #,##0_);_(&quot;$&quot;* \(#,##0\);_(&quot;$&quot;* &quot;-&quot;??_);_(@_)"/>
    <numFmt numFmtId="165" formatCode="0.0%"/>
    <numFmt numFmtId="166"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1"/>
      <color theme="1"/>
      <name val="Eras Medium ITC"/>
      <family val="2"/>
    </font>
    <font>
      <b/>
      <sz val="12"/>
      <color theme="1"/>
      <name val="Calibri"/>
      <family val="2"/>
      <scheme val="minor"/>
    </font>
    <font>
      <sz val="20"/>
      <color theme="1"/>
      <name val="Calibri"/>
      <family val="2"/>
      <scheme val="minor"/>
    </font>
    <font>
      <u/>
      <sz val="11"/>
      <color theme="1"/>
      <name val="Calibri"/>
      <family val="2"/>
      <scheme val="minor"/>
    </font>
    <font>
      <sz val="10"/>
      <color theme="1"/>
      <name val="Segoe UI"/>
      <family val="2"/>
    </font>
    <font>
      <b/>
      <sz val="20"/>
      <color rgb="FFDA4848"/>
      <name val="Segoe UI"/>
      <family val="2"/>
    </font>
    <font>
      <b/>
      <sz val="10"/>
      <color theme="1"/>
      <name val="Segoe UI"/>
      <family val="2"/>
    </font>
    <font>
      <u/>
      <sz val="10"/>
      <color indexed="12"/>
      <name val="Arial"/>
      <family val="2"/>
    </font>
    <font>
      <u/>
      <sz val="10"/>
      <color indexed="12"/>
      <name val="Segoe UI"/>
      <family val="2"/>
    </font>
    <font>
      <u/>
      <sz val="10"/>
      <color theme="1"/>
      <name val="Segoe UI"/>
      <family val="2"/>
    </font>
    <font>
      <i/>
      <sz val="12"/>
      <color theme="1"/>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63">
    <xf numFmtId="0" fontId="0" fillId="0" borderId="0" xfId="0"/>
    <xf numFmtId="14" fontId="0" fillId="0" borderId="0" xfId="0" applyNumberFormat="1"/>
    <xf numFmtId="0" fontId="2" fillId="0" borderId="0" xfId="0" applyFont="1"/>
    <xf numFmtId="0" fontId="0" fillId="0" borderId="0" xfId="0" applyAlignment="1"/>
    <xf numFmtId="164" fontId="0" fillId="0" borderId="0" xfId="0" applyNumberFormat="1"/>
    <xf numFmtId="165" fontId="0" fillId="0" borderId="0" xfId="1" applyNumberFormat="1" applyFont="1"/>
    <xf numFmtId="0" fontId="3" fillId="0" borderId="0" xfId="0" applyFont="1"/>
    <xf numFmtId="0" fontId="3" fillId="2" borderId="4" xfId="0" applyFont="1" applyFill="1" applyBorder="1" applyAlignment="1">
      <alignment horizontal="center"/>
    </xf>
    <xf numFmtId="0" fontId="3" fillId="0" borderId="0" xfId="0" applyFont="1" applyBorder="1" applyAlignment="1">
      <alignment horizontal="center"/>
    </xf>
    <xf numFmtId="0" fontId="3" fillId="3" borderId="4" xfId="0" applyFont="1" applyFill="1" applyBorder="1" applyAlignment="1">
      <alignment horizontal="center"/>
    </xf>
    <xf numFmtId="0" fontId="4" fillId="0" borderId="0" xfId="0" applyFont="1"/>
    <xf numFmtId="0" fontId="3" fillId="0" borderId="0" xfId="0" applyFont="1" applyAlignment="1">
      <alignment horizontal="left" indent="1"/>
    </xf>
    <xf numFmtId="166" fontId="3" fillId="0" borderId="0" xfId="0" applyNumberFormat="1" applyFont="1"/>
    <xf numFmtId="165" fontId="3" fillId="0" borderId="0" xfId="1" applyNumberFormat="1" applyFont="1"/>
    <xf numFmtId="0" fontId="4" fillId="0" borderId="2" xfId="0" applyFont="1" applyBorder="1"/>
    <xf numFmtId="166" fontId="4" fillId="0" borderId="2" xfId="0" applyNumberFormat="1" applyFont="1" applyBorder="1"/>
    <xf numFmtId="165" fontId="4" fillId="0" borderId="2" xfId="1" applyNumberFormat="1" applyFont="1" applyBorder="1"/>
    <xf numFmtId="165" fontId="4" fillId="0" borderId="0" xfId="1" applyNumberFormat="1" applyFont="1"/>
    <xf numFmtId="165" fontId="4" fillId="0" borderId="0" xfId="0" applyNumberFormat="1" applyFont="1"/>
    <xf numFmtId="14" fontId="5" fillId="0" borderId="0" xfId="0" applyNumberFormat="1" applyFont="1"/>
    <xf numFmtId="0" fontId="6" fillId="4" borderId="5" xfId="0" applyFont="1" applyFill="1" applyBorder="1" applyAlignment="1">
      <alignment horizontal="center"/>
    </xf>
    <xf numFmtId="0" fontId="6" fillId="0" borderId="0" xfId="0" applyFont="1"/>
    <xf numFmtId="14" fontId="6" fillId="4" borderId="5" xfId="0" applyNumberFormat="1" applyFont="1" applyFill="1" applyBorder="1" applyAlignment="1">
      <alignment horizontal="center"/>
    </xf>
    <xf numFmtId="0" fontId="5" fillId="4" borderId="6" xfId="0" applyFont="1" applyFill="1" applyBorder="1" applyAlignment="1">
      <alignment horizontal="center"/>
    </xf>
    <xf numFmtId="165" fontId="0" fillId="4" borderId="7" xfId="1" applyNumberFormat="1" applyFont="1" applyFill="1" applyBorder="1" applyAlignment="1">
      <alignment horizontal="center"/>
    </xf>
    <xf numFmtId="0" fontId="0" fillId="5" borderId="0" xfId="0" applyFont="1" applyFill="1"/>
    <xf numFmtId="0" fontId="0" fillId="5" borderId="0" xfId="0" applyFill="1"/>
    <xf numFmtId="0" fontId="7" fillId="0" borderId="0" xfId="0" applyFont="1"/>
    <xf numFmtId="0" fontId="8" fillId="0" borderId="0" xfId="0" applyFont="1"/>
    <xf numFmtId="41" fontId="8" fillId="4" borderId="6" xfId="1" applyNumberFormat="1" applyFont="1" applyFill="1" applyBorder="1" applyAlignment="1">
      <alignment horizontal="center"/>
    </xf>
    <xf numFmtId="165" fontId="8" fillId="4" borderId="6" xfId="1" applyNumberFormat="1" applyFont="1" applyFill="1" applyBorder="1" applyAlignment="1">
      <alignment horizontal="center"/>
    </xf>
    <xf numFmtId="0" fontId="0" fillId="0" borderId="0" xfId="0" quotePrefix="1"/>
    <xf numFmtId="0" fontId="0" fillId="0" borderId="8" xfId="0" applyBorder="1"/>
    <xf numFmtId="164" fontId="0" fillId="0" borderId="8" xfId="0" applyNumberFormat="1" applyBorder="1"/>
    <xf numFmtId="165" fontId="0" fillId="0" borderId="8" xfId="1" applyNumberFormat="1" applyFont="1" applyBorder="1"/>
    <xf numFmtId="0" fontId="0" fillId="0" borderId="0" xfId="1" applyNumberFormat="1" applyFont="1"/>
    <xf numFmtId="0" fontId="0" fillId="6" borderId="0" xfId="0" applyFill="1" applyAlignment="1"/>
    <xf numFmtId="0" fontId="9" fillId="0" borderId="0" xfId="0" applyFont="1"/>
    <xf numFmtId="164" fontId="0" fillId="0" borderId="0" xfId="2" applyNumberFormat="1" applyFont="1"/>
    <xf numFmtId="164" fontId="0" fillId="0" borderId="0" xfId="0" applyNumberFormat="1" applyBorder="1"/>
    <xf numFmtId="165" fontId="0" fillId="0" borderId="0" xfId="1" applyNumberFormat="1" applyFont="1" applyBorder="1"/>
    <xf numFmtId="0" fontId="0" fillId="0" borderId="0" xfId="0" applyBorder="1"/>
    <xf numFmtId="0" fontId="2" fillId="7" borderId="0" xfId="0" applyFont="1" applyFill="1"/>
    <xf numFmtId="0" fontId="0" fillId="7" borderId="0" xfId="0" applyFill="1"/>
    <xf numFmtId="0" fontId="0" fillId="8" borderId="0" xfId="0" applyFill="1"/>
    <xf numFmtId="0" fontId="10" fillId="0" borderId="0" xfId="0" applyFont="1"/>
    <xf numFmtId="0" fontId="10" fillId="0" borderId="0" xfId="0" applyFont="1" applyAlignment="1">
      <alignment vertical="top"/>
    </xf>
    <xf numFmtId="0" fontId="10" fillId="0" borderId="0" xfId="0" applyFont="1" applyAlignment="1">
      <alignment vertical="top" wrapText="1"/>
    </xf>
    <xf numFmtId="0" fontId="11" fillId="0" borderId="0" xfId="0" applyFont="1" applyAlignment="1">
      <alignment vertical="top"/>
    </xf>
    <xf numFmtId="0" fontId="12" fillId="0" borderId="0" xfId="0" applyFont="1" applyAlignment="1">
      <alignment vertical="top"/>
    </xf>
    <xf numFmtId="0" fontId="14" fillId="0" borderId="0" xfId="3" applyFont="1" applyAlignment="1" applyProtection="1">
      <alignment vertical="top"/>
    </xf>
    <xf numFmtId="0" fontId="10" fillId="0" borderId="0" xfId="4" applyFont="1"/>
    <xf numFmtId="0" fontId="12" fillId="0" borderId="0" xfId="4" applyFont="1" applyAlignment="1">
      <alignment vertical="top"/>
    </xf>
    <xf numFmtId="0" fontId="10" fillId="0" borderId="0" xfId="4" applyFont="1" applyAlignment="1">
      <alignment vertical="top" wrapText="1"/>
    </xf>
    <xf numFmtId="0" fontId="10" fillId="0" borderId="0" xfId="4" applyFont="1" applyAlignment="1">
      <alignment vertical="top"/>
    </xf>
    <xf numFmtId="0" fontId="15" fillId="0" borderId="0" xfId="4" applyFont="1" applyAlignment="1">
      <alignment vertical="top" wrapText="1"/>
    </xf>
    <xf numFmtId="14" fontId="16" fillId="0" borderId="0" xfId="0" applyNumberFormat="1" applyFont="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cellXfs>
  <cellStyles count="5">
    <cellStyle name="Currency" xfId="2" builtinId="4"/>
    <cellStyle name="Hyperlink 2" xfId="3"/>
    <cellStyle name="Normal" xfId="0" builtinId="0"/>
    <cellStyle name="Normal 4" xfId="4"/>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200"/>
              <a:t>Revenue vs Costs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'Fiscal Detail'!$L$13</c:f>
              <c:strCache>
                <c:ptCount val="1"/>
                <c:pt idx="0">
                  <c:v>Total Revenue</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'Fiscal Detail'!$M$7:$Q$7</c:f>
              <c:strCache>
                <c:ptCount val="4"/>
                <c:pt idx="0">
                  <c:v>Jan 19</c:v>
                </c:pt>
                <c:pt idx="1">
                  <c:v>Feb 19</c:v>
                </c:pt>
                <c:pt idx="2">
                  <c:v>Mar 19</c:v>
                </c:pt>
                <c:pt idx="3">
                  <c:v>Apr 19</c:v>
                </c:pt>
              </c:strCache>
            </c:strRef>
          </c:cat>
          <c:val>
            <c:numRef>
              <c:f>'Fiscal Detail'!$M$13:$Q$13</c:f>
              <c:numCache>
                <c:formatCode>_("$"* #,##0_);_("$"* \(#,##0\);_("$"* "-"??_);_(@_)</c:formatCode>
                <c:ptCount val="4"/>
                <c:pt idx="0">
                  <c:v>2057839.52</c:v>
                </c:pt>
                <c:pt idx="1">
                  <c:v>2049653.19</c:v>
                </c:pt>
                <c:pt idx="2">
                  <c:v>2154861.2000000002</c:v>
                </c:pt>
                <c:pt idx="3">
                  <c:v>2412961.52</c:v>
                </c:pt>
              </c:numCache>
            </c:numRef>
          </c:val>
          <c:extLst>
            <c:ext xmlns:c16="http://schemas.microsoft.com/office/drawing/2014/chart" uri="{C3380CC4-5D6E-409C-BE32-E72D297353CC}">
              <c16:uniqueId val="{00000000-F0BA-4793-8A71-6D33A2CBA933}"/>
            </c:ext>
          </c:extLst>
        </c:ser>
        <c:dLbls>
          <c:showLegendKey val="0"/>
          <c:showVal val="0"/>
          <c:showCatName val="0"/>
          <c:showSerName val="0"/>
          <c:showPercent val="0"/>
          <c:showBubbleSize val="0"/>
        </c:dLbls>
        <c:gapWidth val="150"/>
        <c:axId val="737270840"/>
        <c:axId val="737271168"/>
      </c:barChart>
      <c:lineChart>
        <c:grouping val="standard"/>
        <c:varyColors val="0"/>
        <c:ser>
          <c:idx val="1"/>
          <c:order val="1"/>
          <c:tx>
            <c:strRef>
              <c:f>'Fiscal Detail'!$L$19</c:f>
              <c:strCache>
                <c:ptCount val="1"/>
                <c:pt idx="0">
                  <c:v>Total Costs</c:v>
                </c:pt>
              </c:strCache>
            </c:strRef>
          </c:tx>
          <c:spPr>
            <a:ln w="15875" cap="rnd">
              <a:noFill/>
              <a:round/>
            </a:ln>
            <a:effectLst/>
          </c:spPr>
          <c:marker>
            <c:symbol val="dash"/>
            <c:size val="15"/>
            <c:spPr>
              <a:solidFill>
                <a:schemeClr val="bg2">
                  <a:lumMod val="50000"/>
                </a:schemeClr>
              </a:solidFill>
              <a:ln w="9525" cap="flat" cmpd="sng" algn="ctr">
                <a:solidFill>
                  <a:schemeClr val="bg2">
                    <a:lumMod val="50000"/>
                  </a:schemeClr>
                </a:solidFill>
                <a:round/>
              </a:ln>
              <a:effectLst/>
            </c:spPr>
          </c:marker>
          <c:cat>
            <c:strRef>
              <c:f>'Fiscal Detail'!$M$7:$M$7</c:f>
              <c:strCache>
                <c:ptCount val="1"/>
                <c:pt idx="0">
                  <c:v>Jan 19</c:v>
                </c:pt>
              </c:strCache>
            </c:strRef>
          </c:cat>
          <c:val>
            <c:numRef>
              <c:f>'Fiscal Detail'!$M$19:$Q$19</c:f>
              <c:numCache>
                <c:formatCode>_("$"* #,##0_);_("$"* \(#,##0\);_("$"* "-"??_);_(@_)</c:formatCode>
                <c:ptCount val="4"/>
                <c:pt idx="0">
                  <c:v>1112401.3699999999</c:v>
                </c:pt>
                <c:pt idx="1">
                  <c:v>1106613.1300000001</c:v>
                </c:pt>
                <c:pt idx="2">
                  <c:v>1172707.82</c:v>
                </c:pt>
                <c:pt idx="3">
                  <c:v>1311272.49</c:v>
                </c:pt>
              </c:numCache>
            </c:numRef>
          </c:val>
          <c:smooth val="0"/>
          <c:extLst>
            <c:ext xmlns:c16="http://schemas.microsoft.com/office/drawing/2014/chart" uri="{C3380CC4-5D6E-409C-BE32-E72D297353CC}">
              <c16:uniqueId val="{00000001-F0BA-4793-8A71-6D33A2CBA933}"/>
            </c:ext>
          </c:extLst>
        </c:ser>
        <c:dLbls>
          <c:showLegendKey val="0"/>
          <c:showVal val="0"/>
          <c:showCatName val="0"/>
          <c:showSerName val="0"/>
          <c:showPercent val="0"/>
          <c:showBubbleSize val="0"/>
        </c:dLbls>
        <c:marker val="1"/>
        <c:smooth val="0"/>
        <c:axId val="737270840"/>
        <c:axId val="737271168"/>
      </c:lineChart>
      <c:lineChart>
        <c:grouping val="standard"/>
        <c:varyColors val="0"/>
        <c:ser>
          <c:idx val="2"/>
          <c:order val="2"/>
          <c:tx>
            <c:strRef>
              <c:f>'Fiscal Detail'!$L$22</c:f>
              <c:strCache>
                <c:ptCount val="1"/>
                <c:pt idx="0">
                  <c:v>Gross Profit %</c:v>
                </c:pt>
              </c:strCache>
            </c:strRef>
          </c:tx>
          <c:spPr>
            <a:ln w="15875" cap="rnd">
              <a:noFill/>
              <a:round/>
            </a:ln>
            <a:effectLst/>
          </c:spPr>
          <c:marker>
            <c:symbol val="circle"/>
            <c:size val="5"/>
            <c:spPr>
              <a:solidFill>
                <a:schemeClr val="accent2"/>
              </a:solidFill>
              <a:ln w="9525" cap="flat" cmpd="sng" algn="ctr">
                <a:solidFill>
                  <a:schemeClr val="accent3">
                    <a:shade val="95000"/>
                  </a:schemeClr>
                </a:solidFill>
                <a:round/>
              </a:ln>
              <a:effectLst/>
            </c:spPr>
          </c:marker>
          <c:trendline>
            <c:name>Profit % Trend</c:name>
            <c:spPr>
              <a:ln w="9525" cap="rnd">
                <a:solidFill>
                  <a:schemeClr val="accent3"/>
                </a:solidFill>
              </a:ln>
              <a:effectLst/>
            </c:spPr>
            <c:trendlineType val="linear"/>
            <c:dispRSqr val="0"/>
            <c:dispEq val="0"/>
          </c:trendline>
          <c:cat>
            <c:strRef>
              <c:f>'Fiscal Detail'!$M$7:$Q$7</c:f>
              <c:strCache>
                <c:ptCount val="4"/>
                <c:pt idx="0">
                  <c:v>Jan 19</c:v>
                </c:pt>
                <c:pt idx="1">
                  <c:v>Feb 19</c:v>
                </c:pt>
                <c:pt idx="2">
                  <c:v>Mar 19</c:v>
                </c:pt>
                <c:pt idx="3">
                  <c:v>Apr 19</c:v>
                </c:pt>
              </c:strCache>
            </c:strRef>
          </c:cat>
          <c:val>
            <c:numRef>
              <c:f>'Fiscal Detail'!$M$22:$Q$22</c:f>
              <c:numCache>
                <c:formatCode>0.0%</c:formatCode>
                <c:ptCount val="4"/>
                <c:pt idx="0">
                  <c:v>0.459432400248587</c:v>
                </c:pt>
                <c:pt idx="1">
                  <c:v>0.46009737871800638</c:v>
                </c:pt>
                <c:pt idx="2">
                  <c:v>0.45578498513036481</c:v>
                </c:pt>
                <c:pt idx="3">
                  <c:v>0.45657132153520624</c:v>
                </c:pt>
              </c:numCache>
            </c:numRef>
          </c:val>
          <c:smooth val="0"/>
          <c:extLst>
            <c:ext xmlns:c16="http://schemas.microsoft.com/office/drawing/2014/chart" uri="{C3380CC4-5D6E-409C-BE32-E72D297353CC}">
              <c16:uniqueId val="{00000002-F0BA-4793-8A71-6D33A2CBA933}"/>
            </c:ext>
          </c:extLst>
        </c:ser>
        <c:dLbls>
          <c:showLegendKey val="0"/>
          <c:showVal val="0"/>
          <c:showCatName val="0"/>
          <c:showSerName val="0"/>
          <c:showPercent val="0"/>
          <c:showBubbleSize val="0"/>
        </c:dLbls>
        <c:marker val="1"/>
        <c:smooth val="0"/>
        <c:axId val="1062688272"/>
        <c:axId val="1062690568"/>
      </c:lineChart>
      <c:catAx>
        <c:axId val="737270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737271168"/>
        <c:crosses val="autoZero"/>
        <c:auto val="1"/>
        <c:lblAlgn val="ctr"/>
        <c:lblOffset val="100"/>
        <c:noMultiLvlLbl val="0"/>
      </c:catAx>
      <c:valAx>
        <c:axId val="7372711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737270840"/>
        <c:crosses val="autoZero"/>
        <c:crossBetween val="between"/>
      </c:valAx>
      <c:valAx>
        <c:axId val="1062690568"/>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062688272"/>
        <c:crosses val="max"/>
        <c:crossBetween val="between"/>
      </c:valAx>
      <c:catAx>
        <c:axId val="1062688272"/>
        <c:scaling>
          <c:orientation val="minMax"/>
        </c:scaling>
        <c:delete val="1"/>
        <c:axPos val="b"/>
        <c:numFmt formatCode="General" sourceLinked="1"/>
        <c:majorTickMark val="out"/>
        <c:minorTickMark val="none"/>
        <c:tickLblPos val="nextTo"/>
        <c:crossAx val="10626905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200"/>
              <a:t>Revenue vs Budget</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v>Revenue Actuals</c:v>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'Fiscal Detail'!$M$7:$Q$7</c:f>
              <c:strCache>
                <c:ptCount val="4"/>
                <c:pt idx="0">
                  <c:v>Jan 19</c:v>
                </c:pt>
                <c:pt idx="1">
                  <c:v>Feb 19</c:v>
                </c:pt>
                <c:pt idx="2">
                  <c:v>Mar 19</c:v>
                </c:pt>
                <c:pt idx="3">
                  <c:v>Apr 19</c:v>
                </c:pt>
              </c:strCache>
            </c:strRef>
          </c:cat>
          <c:val>
            <c:numRef>
              <c:f>'Fiscal Detail'!$M$13:$Q$13</c:f>
              <c:numCache>
                <c:formatCode>_("$"* #,##0_);_("$"* \(#,##0\);_("$"* "-"??_);_(@_)</c:formatCode>
                <c:ptCount val="4"/>
                <c:pt idx="0">
                  <c:v>2057839.52</c:v>
                </c:pt>
                <c:pt idx="1">
                  <c:v>2049653.19</c:v>
                </c:pt>
                <c:pt idx="2">
                  <c:v>2154861.2000000002</c:v>
                </c:pt>
                <c:pt idx="3">
                  <c:v>2412961.52</c:v>
                </c:pt>
              </c:numCache>
            </c:numRef>
          </c:val>
          <c:extLst>
            <c:ext xmlns:c16="http://schemas.microsoft.com/office/drawing/2014/chart" uri="{C3380CC4-5D6E-409C-BE32-E72D297353CC}">
              <c16:uniqueId val="{00000000-8CF5-4FBC-A808-DD4FD6605BA2}"/>
            </c:ext>
          </c:extLst>
        </c:ser>
        <c:dLbls>
          <c:showLegendKey val="0"/>
          <c:showVal val="0"/>
          <c:showCatName val="0"/>
          <c:showSerName val="0"/>
          <c:showPercent val="0"/>
          <c:showBubbleSize val="0"/>
        </c:dLbls>
        <c:gapWidth val="150"/>
        <c:axId val="737270840"/>
        <c:axId val="737271168"/>
      </c:barChart>
      <c:lineChart>
        <c:grouping val="standard"/>
        <c:varyColors val="0"/>
        <c:ser>
          <c:idx val="1"/>
          <c:order val="1"/>
          <c:tx>
            <c:v>Revenue Budget</c:v>
          </c:tx>
          <c:spPr>
            <a:ln w="25400" cap="rnd">
              <a:noFill/>
              <a:round/>
            </a:ln>
            <a:effectLst/>
          </c:spPr>
          <c:marker>
            <c:symbol val="dash"/>
            <c:size val="15"/>
            <c:spPr>
              <a:solidFill>
                <a:schemeClr val="bg2">
                  <a:lumMod val="50000"/>
                </a:schemeClr>
              </a:solidFill>
              <a:ln w="9525" cap="flat" cmpd="sng" algn="ctr">
                <a:solidFill>
                  <a:schemeClr val="bg2">
                    <a:lumMod val="50000"/>
                  </a:schemeClr>
                </a:solidFill>
                <a:round/>
              </a:ln>
              <a:effectLst/>
            </c:spPr>
          </c:marker>
          <c:cat>
            <c:strRef>
              <c:f>'Fiscal Detail'!$M$7</c:f>
              <c:strCache>
                <c:ptCount val="1"/>
                <c:pt idx="0">
                  <c:v>Jan 19</c:v>
                </c:pt>
              </c:strCache>
            </c:strRef>
          </c:cat>
          <c:val>
            <c:numRef>
              <c:f>'Fiscal Detail'!$M$30:$Q$30</c:f>
              <c:numCache>
                <c:formatCode>_("$"* #,##0_);_("$"* \(#,##0\);_("$"* "-"??_);_(@_)</c:formatCode>
                <c:ptCount val="4"/>
                <c:pt idx="0">
                  <c:v>1830766.0899999999</c:v>
                </c:pt>
                <c:pt idx="1">
                  <c:v>1866160.01</c:v>
                </c:pt>
                <c:pt idx="2">
                  <c:v>1972391.7</c:v>
                </c:pt>
                <c:pt idx="3">
                  <c:v>2189301.02</c:v>
                </c:pt>
              </c:numCache>
            </c:numRef>
          </c:val>
          <c:smooth val="0"/>
          <c:extLst>
            <c:ext xmlns:c16="http://schemas.microsoft.com/office/drawing/2014/chart" uri="{C3380CC4-5D6E-409C-BE32-E72D297353CC}">
              <c16:uniqueId val="{00000001-8CF5-4FBC-A808-DD4FD6605BA2}"/>
            </c:ext>
          </c:extLst>
        </c:ser>
        <c:dLbls>
          <c:showLegendKey val="0"/>
          <c:showVal val="0"/>
          <c:showCatName val="0"/>
          <c:showSerName val="0"/>
          <c:showPercent val="0"/>
          <c:showBubbleSize val="0"/>
        </c:dLbls>
        <c:marker val="1"/>
        <c:smooth val="0"/>
        <c:axId val="737270840"/>
        <c:axId val="737271168"/>
      </c:lineChart>
      <c:lineChart>
        <c:grouping val="standard"/>
        <c:varyColors val="0"/>
        <c:ser>
          <c:idx val="2"/>
          <c:order val="2"/>
          <c:tx>
            <c:v>Budget Var %</c:v>
          </c:tx>
          <c:spPr>
            <a:ln w="25400" cap="rnd">
              <a:noFill/>
              <a:round/>
            </a:ln>
            <a:effectLst/>
          </c:spPr>
          <c:marker>
            <c:symbol val="circle"/>
            <c:size val="5"/>
            <c:spPr>
              <a:solidFill>
                <a:schemeClr val="accent2"/>
              </a:solidFill>
              <a:ln w="9525" cap="flat" cmpd="sng" algn="ctr">
                <a:solidFill>
                  <a:schemeClr val="accent3">
                    <a:shade val="95000"/>
                  </a:schemeClr>
                </a:solidFill>
                <a:round/>
              </a:ln>
              <a:effectLst/>
            </c:spPr>
          </c:marker>
          <c:trendline>
            <c:name>Var % Trend</c:name>
            <c:spPr>
              <a:ln w="9525" cap="rnd">
                <a:solidFill>
                  <a:schemeClr val="accent3"/>
                </a:solidFill>
              </a:ln>
              <a:effectLst/>
            </c:spPr>
            <c:trendlineType val="linear"/>
            <c:dispRSqr val="0"/>
            <c:dispEq val="0"/>
          </c:trendline>
          <c:cat>
            <c:strRef>
              <c:f>'Fiscal Detail'!$M$7:$Q$7</c:f>
              <c:strCache>
                <c:ptCount val="4"/>
                <c:pt idx="0">
                  <c:v>Jan 19</c:v>
                </c:pt>
                <c:pt idx="1">
                  <c:v>Feb 19</c:v>
                </c:pt>
                <c:pt idx="2">
                  <c:v>Mar 19</c:v>
                </c:pt>
                <c:pt idx="3">
                  <c:v>Apr 19</c:v>
                </c:pt>
              </c:strCache>
            </c:strRef>
          </c:cat>
          <c:val>
            <c:numRef>
              <c:f>'Fiscal Detail'!$M$64:$Q$64</c:f>
              <c:numCache>
                <c:formatCode>0.0%</c:formatCode>
                <c:ptCount val="4"/>
                <c:pt idx="0">
                  <c:v>0.12403191824467329</c:v>
                </c:pt>
                <c:pt idx="1">
                  <c:v>9.8326605980587872E-2</c:v>
                </c:pt>
                <c:pt idx="2">
                  <c:v>9.2511796718674211E-2</c:v>
                </c:pt>
                <c:pt idx="3">
                  <c:v>0.10216068871150483</c:v>
                </c:pt>
              </c:numCache>
            </c:numRef>
          </c:val>
          <c:smooth val="0"/>
          <c:extLst>
            <c:ext xmlns:c16="http://schemas.microsoft.com/office/drawing/2014/chart" uri="{C3380CC4-5D6E-409C-BE32-E72D297353CC}">
              <c16:uniqueId val="{00000002-8CF5-4FBC-A808-DD4FD6605BA2}"/>
            </c:ext>
          </c:extLst>
        </c:ser>
        <c:dLbls>
          <c:showLegendKey val="0"/>
          <c:showVal val="0"/>
          <c:showCatName val="0"/>
          <c:showSerName val="0"/>
          <c:showPercent val="0"/>
          <c:showBubbleSize val="0"/>
        </c:dLbls>
        <c:marker val="1"/>
        <c:smooth val="0"/>
        <c:axId val="1062688272"/>
        <c:axId val="1062690568"/>
      </c:lineChart>
      <c:catAx>
        <c:axId val="737270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737271168"/>
        <c:crosses val="autoZero"/>
        <c:auto val="1"/>
        <c:lblAlgn val="ctr"/>
        <c:lblOffset val="100"/>
        <c:noMultiLvlLbl val="0"/>
      </c:catAx>
      <c:valAx>
        <c:axId val="7372711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737270840"/>
        <c:crosses val="autoZero"/>
        <c:crossBetween val="between"/>
      </c:valAx>
      <c:valAx>
        <c:axId val="1062690568"/>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062688272"/>
        <c:crosses val="max"/>
        <c:crossBetween val="between"/>
      </c:valAx>
      <c:catAx>
        <c:axId val="1062688272"/>
        <c:scaling>
          <c:orientation val="minMax"/>
        </c:scaling>
        <c:delete val="1"/>
        <c:axPos val="b"/>
        <c:numFmt formatCode="General" sourceLinked="1"/>
        <c:majorTickMark val="out"/>
        <c:minorTickMark val="none"/>
        <c:tickLblPos val="nextTo"/>
        <c:crossAx val="10626905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sz="1200"/>
              <a:t>Month Revenue Breakdown</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FEEB-45D7-A0AB-0A6670576BA4}"/>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FEEB-45D7-A0AB-0A6670576BA4}"/>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F5DA-4FD1-A064-8E197331C8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Detail!$C$8:$C$10</c:f>
              <c:strCache>
                <c:ptCount val="2"/>
                <c:pt idx="0">
                  <c:v>Sales, Retail - North America</c:v>
                </c:pt>
                <c:pt idx="1">
                  <c:v>Sales, Retail - EU</c:v>
                </c:pt>
              </c:strCache>
            </c:strRef>
          </c:cat>
          <c:val>
            <c:numRef>
              <c:f>Detail!$D$8:$D$10</c:f>
              <c:numCache>
                <c:formatCode>_(* #,##0_);_(* \(#,##0\);_(* "-"??_);_(@_)</c:formatCode>
                <c:ptCount val="3"/>
                <c:pt idx="0">
                  <c:v>1673406.93</c:v>
                </c:pt>
                <c:pt idx="1">
                  <c:v>739554.59</c:v>
                </c:pt>
              </c:numCache>
            </c:numRef>
          </c:val>
          <c:extLst>
            <c:ext xmlns:c16="http://schemas.microsoft.com/office/drawing/2014/chart" uri="{C3380CC4-5D6E-409C-BE32-E72D297353CC}">
              <c16:uniqueId val="{0000000E-B6DD-43E9-81FD-78D206485CE3}"/>
            </c:ext>
          </c:extLst>
        </c:ser>
        <c:ser>
          <c:idx val="0"/>
          <c:order val="1"/>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A-B6DD-43E9-81FD-78D206485CE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Detail!$C$8:$C$10</c:f>
              <c:strCache>
                <c:ptCount val="2"/>
                <c:pt idx="0">
                  <c:v>Sales, Retail - North America</c:v>
                </c:pt>
                <c:pt idx="1">
                  <c:v>Sales, Retail - EU</c:v>
                </c:pt>
              </c:strCache>
            </c:strRef>
          </c:cat>
          <c:val>
            <c:numRef>
              <c:f>Detail!$D$8:$D$8</c:f>
              <c:numCache>
                <c:formatCode>_(* #,##0_);_(* \(#,##0\);_(* "-"??_);_(@_)</c:formatCode>
                <c:ptCount val="1"/>
                <c:pt idx="0">
                  <c:v>1673406.93</c:v>
                </c:pt>
              </c:numCache>
            </c:numRef>
          </c:val>
          <c:extLst>
            <c:ext xmlns:c16="http://schemas.microsoft.com/office/drawing/2014/chart" uri="{C3380CC4-5D6E-409C-BE32-E72D297353CC}">
              <c16:uniqueId val="{0000000D-B6DD-43E9-81FD-78D206485CE3}"/>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sz="1200"/>
              <a:t>YTD Revenue Breakdown</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92D6-4AA5-AD34-224FB5BA2DC2}"/>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92D6-4AA5-AD34-224FB5BA2DC2}"/>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797-40E0-ACE5-5A7CFF4D192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Detail!$C$8:$C$10</c:f>
              <c:strCache>
                <c:ptCount val="2"/>
                <c:pt idx="0">
                  <c:v>Sales, Retail - North America</c:v>
                </c:pt>
                <c:pt idx="1">
                  <c:v>Sales, Retail - EU</c:v>
                </c:pt>
              </c:strCache>
            </c:strRef>
          </c:cat>
          <c:val>
            <c:numRef>
              <c:f>Detail!$I$8:$I$10</c:f>
              <c:numCache>
                <c:formatCode>_(* #,##0_);_(* \(#,##0\);_(* "-"??_);_(@_)</c:formatCode>
                <c:ptCount val="3"/>
                <c:pt idx="0">
                  <c:v>6083654.3499999996</c:v>
                </c:pt>
                <c:pt idx="1">
                  <c:v>2591661.08</c:v>
                </c:pt>
              </c:numCache>
            </c:numRef>
          </c:val>
          <c:extLst>
            <c:ext xmlns:c16="http://schemas.microsoft.com/office/drawing/2014/chart" uri="{C3380CC4-5D6E-409C-BE32-E72D297353CC}">
              <c16:uniqueId val="{00000004-92D6-4AA5-AD34-224FB5BA2DC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jetreports.com/web"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114300</xdr:colOff>
      <xdr:row>8</xdr:row>
      <xdr:rowOff>9525</xdr:rowOff>
    </xdr:from>
    <xdr:to>
      <xdr:col>9</xdr:col>
      <xdr:colOff>1009650</xdr:colOff>
      <xdr:row>22</xdr:row>
      <xdr:rowOff>100965</xdr:rowOff>
    </xdr:to>
    <xdr:graphicFrame macro="">
      <xdr:nvGraphicFramePr>
        <xdr:cNvPr id="2" name="RevVsCos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104775</xdr:colOff>
      <xdr:row>24</xdr:row>
      <xdr:rowOff>38101</xdr:rowOff>
    </xdr:from>
    <xdr:to>
      <xdr:col>9</xdr:col>
      <xdr:colOff>1000125</xdr:colOff>
      <xdr:row>38</xdr:row>
      <xdr:rowOff>129541</xdr:rowOff>
    </xdr:to>
    <xdr:graphicFrame macro="">
      <xdr:nvGraphicFramePr>
        <xdr:cNvPr id="5" name="RevVsBudge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619126</xdr:colOff>
      <xdr:row>25</xdr:row>
      <xdr:rowOff>147636</xdr:rowOff>
    </xdr:from>
    <xdr:to>
      <xdr:col>8</xdr:col>
      <xdr:colOff>320041</xdr:colOff>
      <xdr:row>37</xdr:row>
      <xdr:rowOff>147636</xdr:rowOff>
    </xdr:to>
    <xdr:graphicFrame macro="">
      <xdr:nvGraphicFramePr>
        <xdr:cNvPr id="2" name="MthRevenuePi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295275</xdr:colOff>
      <xdr:row>25</xdr:row>
      <xdr:rowOff>161924</xdr:rowOff>
    </xdr:from>
    <xdr:to>
      <xdr:col>16</xdr:col>
      <xdr:colOff>100965</xdr:colOff>
      <xdr:row>37</xdr:row>
      <xdr:rowOff>161924</xdr:rowOff>
    </xdr:to>
    <xdr:graphicFrame macro="">
      <xdr:nvGraphicFramePr>
        <xdr:cNvPr id="3" name="YTDRevenuePi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0</xdr:row>
          <xdr:rowOff>152400</xdr:rowOff>
        </xdr:from>
        <xdr:to>
          <xdr:col>10</xdr:col>
          <xdr:colOff>9525</xdr:colOff>
          <xdr:row>39</xdr:row>
          <xdr:rowOff>57150</xdr:rowOff>
        </xdr:to>
        <xdr:sp macro="" textlink="">
          <xdr:nvSpPr>
            <xdr:cNvPr id="15366" name="Jet Word Template" hidden="1">
              <a:extLst>
                <a:ext uri="{63B3BB69-23CF-44E3-9099-C40C66FF867C}">
                  <a14:compatExt spid="_x0000_s153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RP/Product%20Management/Reports%20-%20WIP/Word%20Export/Done/NAV%20-%20Past%20Due%20Not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Options"/>
      <sheetName val="Account"/>
      <sheetName val="Sheet9"/>
    </sheetNames>
    <sheetDataSet>
      <sheetData sheetId="0"/>
      <sheetData sheetId="1"/>
      <sheetData sheetId="2">
        <row r="3">
          <cell r="D3" t="str">
            <v>Parvotis</v>
          </cell>
        </row>
        <row r="5">
          <cell r="H5" t="str">
            <v>Los Angeles, US 90211</v>
          </cell>
        </row>
        <row r="9">
          <cell r="D9">
            <v>8607.1</v>
          </cell>
        </row>
        <row r="10">
          <cell r="D10">
            <v>42568</v>
          </cell>
        </row>
        <row r="12">
          <cell r="D12">
            <v>43581</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samplereports@jetglobal.com" TargetMode="External"/><Relationship Id="rId7" Type="http://schemas.openxmlformats.org/officeDocument/2006/relationships/hyperlink" Target="https://support.jetglobal.com/hc/en-us/articles/360020881133-Create-a-Word-based-report-with-Export-to-Word" TargetMode="External"/><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tabSelected="1" topLeftCell="B2" workbookViewId="0"/>
  </sheetViews>
  <sheetFormatPr defaultColWidth="9.140625" defaultRowHeight="14.25" x14ac:dyDescent="0.25"/>
  <cols>
    <col min="1" max="1" width="4.42578125" style="45" hidden="1" customWidth="1"/>
    <col min="2" max="2" width="9.140625" style="45"/>
    <col min="3" max="3" width="32" style="46" bestFit="1" customWidth="1"/>
    <col min="4" max="4" width="77.28515625" style="47" customWidth="1"/>
    <col min="5" max="5" width="10.140625" style="46" customWidth="1"/>
    <col min="6" max="16384" width="9.140625" style="45"/>
  </cols>
  <sheetData>
    <row r="1" spans="1:5" ht="14.25" hidden="1" customHeight="1" x14ac:dyDescent="0.25">
      <c r="A1" s="45" t="s">
        <v>0</v>
      </c>
    </row>
    <row r="7" spans="1:5" ht="30.75" x14ac:dyDescent="0.25">
      <c r="C7" s="48" t="s">
        <v>473</v>
      </c>
    </row>
    <row r="9" spans="1:5" ht="42.75" x14ac:dyDescent="0.25">
      <c r="C9" s="49" t="s">
        <v>474</v>
      </c>
      <c r="D9" s="47" t="s">
        <v>501</v>
      </c>
    </row>
    <row r="10" spans="1:5" x14ac:dyDescent="0.25">
      <c r="C10" s="49"/>
    </row>
    <row r="11" spans="1:5" ht="75.75" customHeight="1" x14ac:dyDescent="0.25">
      <c r="C11" s="49" t="s">
        <v>475</v>
      </c>
      <c r="D11" s="47" t="s">
        <v>502</v>
      </c>
    </row>
    <row r="12" spans="1:5" x14ac:dyDescent="0.25">
      <c r="C12" s="45"/>
      <c r="D12" s="45"/>
    </row>
    <row r="13" spans="1:5" ht="85.5" x14ac:dyDescent="0.25">
      <c r="C13" s="49" t="s">
        <v>476</v>
      </c>
      <c r="D13" s="47" t="s">
        <v>513</v>
      </c>
      <c r="E13" s="50" t="s">
        <v>477</v>
      </c>
    </row>
    <row r="14" spans="1:5" x14ac:dyDescent="0.25">
      <c r="C14" s="49"/>
    </row>
    <row r="15" spans="1:5" s="51" customFormat="1" ht="28.5" x14ac:dyDescent="0.25">
      <c r="C15" s="52" t="s">
        <v>478</v>
      </c>
      <c r="D15" s="53" t="s">
        <v>499</v>
      </c>
      <c r="E15" s="54"/>
    </row>
    <row r="16" spans="1:5" s="51" customFormat="1" x14ac:dyDescent="0.25">
      <c r="C16" s="52"/>
      <c r="D16" s="55" t="s">
        <v>500</v>
      </c>
      <c r="E16" s="54"/>
    </row>
    <row r="17" spans="3:5" s="51" customFormat="1" x14ac:dyDescent="0.25">
      <c r="C17" s="52"/>
      <c r="D17" s="55"/>
      <c r="E17" s="54"/>
    </row>
    <row r="18" spans="3:5" ht="42.75" x14ac:dyDescent="0.25">
      <c r="C18" s="49" t="s">
        <v>479</v>
      </c>
      <c r="D18" s="47" t="s">
        <v>503</v>
      </c>
      <c r="E18" s="50" t="s">
        <v>480</v>
      </c>
    </row>
    <row r="19" spans="3:5" ht="16.5" customHeight="1" x14ac:dyDescent="0.25">
      <c r="C19" s="49"/>
    </row>
    <row r="20" spans="3:5" ht="28.5" x14ac:dyDescent="0.25">
      <c r="C20" s="49" t="s">
        <v>481</v>
      </c>
      <c r="D20" s="47" t="s">
        <v>482</v>
      </c>
      <c r="E20" s="50" t="s">
        <v>483</v>
      </c>
    </row>
    <row r="21" spans="3:5" x14ac:dyDescent="0.25">
      <c r="C21" s="49"/>
    </row>
    <row r="22" spans="3:5" ht="57" x14ac:dyDescent="0.25">
      <c r="C22" s="49" t="s">
        <v>484</v>
      </c>
      <c r="D22" s="47" t="s">
        <v>485</v>
      </c>
      <c r="E22" s="50" t="s">
        <v>486</v>
      </c>
    </row>
    <row r="23" spans="3:5" x14ac:dyDescent="0.25">
      <c r="C23" s="49"/>
    </row>
    <row r="24" spans="3:5" ht="28.5" x14ac:dyDescent="0.25">
      <c r="C24" s="49" t="s">
        <v>487</v>
      </c>
      <c r="D24" s="47" t="s">
        <v>488</v>
      </c>
      <c r="E24" s="50" t="s">
        <v>489</v>
      </c>
    </row>
    <row r="25" spans="3:5" x14ac:dyDescent="0.25">
      <c r="C25" s="49"/>
    </row>
    <row r="26" spans="3:5" x14ac:dyDescent="0.25">
      <c r="C26" s="49" t="s">
        <v>490</v>
      </c>
      <c r="D26" s="47" t="s">
        <v>491</v>
      </c>
      <c r="E26" s="50" t="s">
        <v>492</v>
      </c>
    </row>
    <row r="27" spans="3:5" x14ac:dyDescent="0.25">
      <c r="C27" s="49"/>
    </row>
    <row r="28" spans="3:5" x14ac:dyDescent="0.25">
      <c r="C28" s="49" t="s">
        <v>493</v>
      </c>
      <c r="D28" s="47" t="s">
        <v>494</v>
      </c>
      <c r="E28" s="50" t="s">
        <v>495</v>
      </c>
    </row>
    <row r="29" spans="3:5" x14ac:dyDescent="0.25">
      <c r="C29" s="49"/>
    </row>
    <row r="30" spans="3:5" ht="71.25" x14ac:dyDescent="0.25">
      <c r="C30" s="49" t="s">
        <v>496</v>
      </c>
      <c r="D30" s="47" t="s">
        <v>514</v>
      </c>
    </row>
    <row r="31" spans="3:5" x14ac:dyDescent="0.25">
      <c r="C31" s="49"/>
    </row>
    <row r="32" spans="3:5" x14ac:dyDescent="0.25">
      <c r="C32" s="49" t="s">
        <v>497</v>
      </c>
      <c r="D32" s="47" t="s">
        <v>498</v>
      </c>
    </row>
  </sheetData>
  <hyperlinks>
    <hyperlink ref="E26" r:id="rId1"/>
    <hyperlink ref="E24" r:id="rId2"/>
    <hyperlink ref="E20" r:id="rId3"/>
    <hyperlink ref="E18" r:id="rId4"/>
    <hyperlink ref="E28" r:id="rId5"/>
    <hyperlink ref="E22" r:id="rId6"/>
    <hyperlink ref="E13" r:id="rId7"/>
  </hyperlinks>
  <pageMargins left="0.25" right="0.25" top="0.75" bottom="0.75" header="0.3" footer="0.3"/>
  <pageSetup scale="63" orientation="portrait" r:id="rId8"/>
  <headerFooter alignWithMargins="0"/>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workbookViewId="0"/>
  </sheetViews>
  <sheetFormatPr defaultRowHeight="15" x14ac:dyDescent="0.25"/>
  <sheetData>
    <row r="1" spans="1:16" x14ac:dyDescent="0.25">
      <c r="A1" s="31" t="s">
        <v>505</v>
      </c>
      <c r="N1" s="31" t="s">
        <v>14</v>
      </c>
    </row>
    <row r="4" spans="1:16" x14ac:dyDescent="0.25">
      <c r="K4" s="31" t="s">
        <v>15</v>
      </c>
    </row>
    <row r="5" spans="1:16" x14ac:dyDescent="0.25">
      <c r="M5" s="31" t="s">
        <v>52</v>
      </c>
    </row>
    <row r="6" spans="1:16" x14ac:dyDescent="0.25">
      <c r="M6" s="31" t="s">
        <v>107</v>
      </c>
    </row>
    <row r="7" spans="1:16" x14ac:dyDescent="0.25">
      <c r="M7" s="31" t="s">
        <v>108</v>
      </c>
      <c r="O7" s="31" t="s">
        <v>16</v>
      </c>
      <c r="P7" s="31" t="s">
        <v>165</v>
      </c>
    </row>
    <row r="8" spans="1:16" x14ac:dyDescent="0.25">
      <c r="K8" s="31" t="s">
        <v>17</v>
      </c>
      <c r="M8" s="31" t="s">
        <v>53</v>
      </c>
    </row>
    <row r="9" spans="1:16" x14ac:dyDescent="0.25">
      <c r="L9" s="31" t="s">
        <v>18</v>
      </c>
    </row>
    <row r="10" spans="1:16" x14ac:dyDescent="0.25">
      <c r="K10" s="31" t="s">
        <v>203</v>
      </c>
      <c r="L10" s="31" t="s">
        <v>84</v>
      </c>
      <c r="M10" s="31" t="s">
        <v>54</v>
      </c>
      <c r="O10" s="31" t="s">
        <v>109</v>
      </c>
      <c r="P10" s="31" t="s">
        <v>166</v>
      </c>
    </row>
    <row r="11" spans="1:16" x14ac:dyDescent="0.25">
      <c r="A11" s="31" t="s">
        <v>14</v>
      </c>
    </row>
    <row r="12" spans="1:16" x14ac:dyDescent="0.25">
      <c r="L12" s="31" t="s">
        <v>30</v>
      </c>
      <c r="M12" s="31" t="s">
        <v>204</v>
      </c>
      <c r="O12" s="31" t="s">
        <v>110</v>
      </c>
      <c r="P12" s="31" t="s">
        <v>167</v>
      </c>
    </row>
    <row r="14" spans="1:16" x14ac:dyDescent="0.25">
      <c r="L14" s="31" t="s">
        <v>19</v>
      </c>
    </row>
    <row r="15" spans="1:16" x14ac:dyDescent="0.25">
      <c r="K15" s="31" t="s">
        <v>205</v>
      </c>
      <c r="L15" s="31" t="s">
        <v>206</v>
      </c>
      <c r="M15" s="31" t="s">
        <v>207</v>
      </c>
      <c r="O15" s="31" t="s">
        <v>208</v>
      </c>
      <c r="P15" s="31" t="s">
        <v>209</v>
      </c>
    </row>
    <row r="16" spans="1:16" x14ac:dyDescent="0.25">
      <c r="A16" s="31" t="s">
        <v>14</v>
      </c>
    </row>
    <row r="17" spans="1:16" x14ac:dyDescent="0.25">
      <c r="L17" s="31" t="s">
        <v>45</v>
      </c>
      <c r="M17" s="31" t="s">
        <v>210</v>
      </c>
      <c r="O17" s="31" t="s">
        <v>111</v>
      </c>
      <c r="P17" s="31" t="s">
        <v>168</v>
      </c>
    </row>
    <row r="19" spans="1:16" x14ac:dyDescent="0.25">
      <c r="L19" s="31" t="s">
        <v>20</v>
      </c>
      <c r="M19" s="31" t="s">
        <v>211</v>
      </c>
      <c r="O19" s="31" t="s">
        <v>212</v>
      </c>
      <c r="P19" s="31" t="s">
        <v>213</v>
      </c>
    </row>
    <row r="20" spans="1:16" x14ac:dyDescent="0.25">
      <c r="L20" s="31" t="s">
        <v>21</v>
      </c>
      <c r="M20" s="31" t="s">
        <v>214</v>
      </c>
      <c r="O20" s="31" t="s">
        <v>215</v>
      </c>
      <c r="P20" s="31" t="s">
        <v>169</v>
      </c>
    </row>
    <row r="23" spans="1:16" x14ac:dyDescent="0.25">
      <c r="K23" s="31" t="s">
        <v>22</v>
      </c>
    </row>
    <row r="24" spans="1:16" x14ac:dyDescent="0.25">
      <c r="L24" s="31" t="s">
        <v>18</v>
      </c>
    </row>
    <row r="25" spans="1:16" x14ac:dyDescent="0.25">
      <c r="K25" s="31" t="s">
        <v>203</v>
      </c>
      <c r="L25" s="31" t="s">
        <v>216</v>
      </c>
      <c r="M25" s="31" t="s">
        <v>217</v>
      </c>
      <c r="O25" s="31" t="s">
        <v>218</v>
      </c>
      <c r="P25" s="31" t="s">
        <v>219</v>
      </c>
    </row>
    <row r="26" spans="1:16" x14ac:dyDescent="0.25">
      <c r="A26" s="31" t="s">
        <v>14</v>
      </c>
    </row>
    <row r="27" spans="1:16" x14ac:dyDescent="0.25">
      <c r="L27" s="31" t="s">
        <v>30</v>
      </c>
      <c r="M27" s="31" t="s">
        <v>220</v>
      </c>
      <c r="O27" s="31" t="s">
        <v>113</v>
      </c>
      <c r="P27" s="31" t="s">
        <v>170</v>
      </c>
    </row>
    <row r="29" spans="1:16" x14ac:dyDescent="0.25">
      <c r="L29" s="31" t="s">
        <v>19</v>
      </c>
    </row>
    <row r="30" spans="1:16" x14ac:dyDescent="0.25">
      <c r="K30" s="31" t="s">
        <v>205</v>
      </c>
      <c r="L30" s="31" t="s">
        <v>221</v>
      </c>
      <c r="M30" s="31" t="s">
        <v>222</v>
      </c>
      <c r="O30" s="31" t="s">
        <v>115</v>
      </c>
      <c r="P30" s="31" t="s">
        <v>171</v>
      </c>
    </row>
    <row r="31" spans="1:16" x14ac:dyDescent="0.25">
      <c r="A31" s="31" t="s">
        <v>14</v>
      </c>
    </row>
    <row r="32" spans="1:16" x14ac:dyDescent="0.25">
      <c r="L32" s="31" t="s">
        <v>45</v>
      </c>
      <c r="M32" s="31" t="s">
        <v>223</v>
      </c>
      <c r="O32" s="31" t="s">
        <v>116</v>
      </c>
      <c r="P32" s="31" t="s">
        <v>172</v>
      </c>
    </row>
    <row r="34" spans="1:16" x14ac:dyDescent="0.25">
      <c r="L34" s="31" t="s">
        <v>20</v>
      </c>
      <c r="M34" s="31" t="s">
        <v>224</v>
      </c>
      <c r="O34" s="31" t="s">
        <v>118</v>
      </c>
      <c r="P34" s="31" t="s">
        <v>173</v>
      </c>
    </row>
    <row r="35" spans="1:16" x14ac:dyDescent="0.25">
      <c r="L35" s="31" t="s">
        <v>21</v>
      </c>
      <c r="M35" s="31" t="s">
        <v>225</v>
      </c>
      <c r="O35" s="31" t="s">
        <v>226</v>
      </c>
      <c r="P35" s="31" t="s">
        <v>227</v>
      </c>
    </row>
    <row r="38" spans="1:16" x14ac:dyDescent="0.25">
      <c r="K38" s="31" t="s">
        <v>23</v>
      </c>
    </row>
    <row r="39" spans="1:16" x14ac:dyDescent="0.25">
      <c r="L39" s="31" t="s">
        <v>18</v>
      </c>
    </row>
    <row r="40" spans="1:16" x14ac:dyDescent="0.25">
      <c r="K40" s="31" t="s">
        <v>203</v>
      </c>
      <c r="L40" s="31" t="s">
        <v>228</v>
      </c>
      <c r="M40" s="31" t="s">
        <v>229</v>
      </c>
      <c r="O40" s="31" t="s">
        <v>230</v>
      </c>
      <c r="P40" s="31" t="s">
        <v>231</v>
      </c>
    </row>
    <row r="41" spans="1:16" x14ac:dyDescent="0.25">
      <c r="A41" s="31" t="s">
        <v>14</v>
      </c>
    </row>
    <row r="42" spans="1:16" x14ac:dyDescent="0.25">
      <c r="L42" s="31" t="s">
        <v>30</v>
      </c>
      <c r="M42" s="31" t="s">
        <v>232</v>
      </c>
      <c r="O42" s="31" t="s">
        <v>233</v>
      </c>
      <c r="P42" s="31" t="s">
        <v>174</v>
      </c>
    </row>
    <row r="44" spans="1:16" x14ac:dyDescent="0.25">
      <c r="L44" s="31" t="s">
        <v>19</v>
      </c>
    </row>
    <row r="45" spans="1:16" x14ac:dyDescent="0.25">
      <c r="K45" s="31" t="s">
        <v>205</v>
      </c>
      <c r="L45" s="31" t="s">
        <v>92</v>
      </c>
      <c r="M45" s="31" t="s">
        <v>234</v>
      </c>
      <c r="O45" s="31" t="s">
        <v>235</v>
      </c>
      <c r="P45" s="31" t="s">
        <v>175</v>
      </c>
    </row>
    <row r="46" spans="1:16" x14ac:dyDescent="0.25">
      <c r="A46" s="31" t="s">
        <v>14</v>
      </c>
    </row>
    <row r="47" spans="1:16" x14ac:dyDescent="0.25">
      <c r="L47" s="31" t="s">
        <v>45</v>
      </c>
      <c r="M47" s="31" t="s">
        <v>236</v>
      </c>
      <c r="O47" s="31" t="s">
        <v>237</v>
      </c>
      <c r="P47" s="31" t="s">
        <v>238</v>
      </c>
    </row>
    <row r="49" spans="1:16" x14ac:dyDescent="0.25">
      <c r="L49" s="31" t="s">
        <v>20</v>
      </c>
      <c r="M49" s="31" t="s">
        <v>239</v>
      </c>
      <c r="O49" s="31" t="s">
        <v>240</v>
      </c>
      <c r="P49" s="31" t="s">
        <v>176</v>
      </c>
    </row>
    <row r="50" spans="1:16" x14ac:dyDescent="0.25">
      <c r="L50" s="31" t="s">
        <v>21</v>
      </c>
      <c r="M50" s="31" t="s">
        <v>241</v>
      </c>
      <c r="O50" s="31" t="s">
        <v>242</v>
      </c>
      <c r="P50" s="31" t="s">
        <v>177</v>
      </c>
    </row>
    <row r="53" spans="1:16" x14ac:dyDescent="0.25">
      <c r="K53" s="31" t="s">
        <v>24</v>
      </c>
    </row>
    <row r="54" spans="1:16" x14ac:dyDescent="0.25">
      <c r="L54" s="31" t="s">
        <v>18</v>
      </c>
    </row>
    <row r="55" spans="1:16" x14ac:dyDescent="0.25">
      <c r="K55" s="31" t="s">
        <v>203</v>
      </c>
      <c r="L55" s="31" t="s">
        <v>243</v>
      </c>
      <c r="M55" s="31" t="s">
        <v>244</v>
      </c>
      <c r="O55" s="31" t="s">
        <v>245</v>
      </c>
      <c r="P55" s="31" t="s">
        <v>246</v>
      </c>
    </row>
    <row r="56" spans="1:16" x14ac:dyDescent="0.25">
      <c r="A56" s="31" t="s">
        <v>14</v>
      </c>
    </row>
    <row r="57" spans="1:16" x14ac:dyDescent="0.25">
      <c r="L57" s="31" t="s">
        <v>30</v>
      </c>
      <c r="M57" s="31" t="s">
        <v>247</v>
      </c>
      <c r="O57" s="31" t="s">
        <v>248</v>
      </c>
      <c r="P57" s="31" t="s">
        <v>249</v>
      </c>
    </row>
    <row r="59" spans="1:16" x14ac:dyDescent="0.25">
      <c r="L59" s="31" t="s">
        <v>19</v>
      </c>
    </row>
    <row r="60" spans="1:16" x14ac:dyDescent="0.25">
      <c r="K60" s="31" t="s">
        <v>205</v>
      </c>
      <c r="L60" s="31" t="s">
        <v>93</v>
      </c>
      <c r="M60" s="31" t="s">
        <v>250</v>
      </c>
      <c r="O60" s="31" t="s">
        <v>251</v>
      </c>
      <c r="P60" s="31" t="s">
        <v>178</v>
      </c>
    </row>
    <row r="61" spans="1:16" x14ac:dyDescent="0.25">
      <c r="A61" s="31" t="s">
        <v>14</v>
      </c>
    </row>
    <row r="62" spans="1:16" x14ac:dyDescent="0.25">
      <c r="L62" s="31" t="s">
        <v>45</v>
      </c>
      <c r="M62" s="31" t="s">
        <v>252</v>
      </c>
      <c r="O62" s="31" t="s">
        <v>253</v>
      </c>
      <c r="P62" s="31" t="s">
        <v>179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workbookViewId="0"/>
  </sheetViews>
  <sheetFormatPr defaultRowHeight="15" x14ac:dyDescent="0.25"/>
  <sheetData>
    <row r="1" spans="1:16" x14ac:dyDescent="0.25">
      <c r="A1" s="31" t="s">
        <v>505</v>
      </c>
      <c r="N1" s="31" t="s">
        <v>14</v>
      </c>
    </row>
    <row r="4" spans="1:16" x14ac:dyDescent="0.25">
      <c r="K4" s="31" t="s">
        <v>15</v>
      </c>
    </row>
    <row r="5" spans="1:16" x14ac:dyDescent="0.25">
      <c r="M5" s="31" t="s">
        <v>52</v>
      </c>
    </row>
    <row r="6" spans="1:16" x14ac:dyDescent="0.25">
      <c r="M6" s="31" t="s">
        <v>107</v>
      </c>
    </row>
    <row r="7" spans="1:16" x14ac:dyDescent="0.25">
      <c r="M7" s="31" t="s">
        <v>108</v>
      </c>
      <c r="O7" s="31" t="s">
        <v>16</v>
      </c>
      <c r="P7" s="31" t="s">
        <v>165</v>
      </c>
    </row>
    <row r="8" spans="1:16" x14ac:dyDescent="0.25">
      <c r="K8" s="31" t="s">
        <v>17</v>
      </c>
      <c r="M8" s="31" t="s">
        <v>53</v>
      </c>
    </row>
    <row r="9" spans="1:16" x14ac:dyDescent="0.25">
      <c r="L9" s="31" t="s">
        <v>18</v>
      </c>
    </row>
    <row r="10" spans="1:16" x14ac:dyDescent="0.25">
      <c r="K10" s="31" t="s">
        <v>203</v>
      </c>
      <c r="L10" s="31" t="s">
        <v>84</v>
      </c>
      <c r="M10" s="31" t="s">
        <v>54</v>
      </c>
      <c r="O10" s="31" t="s">
        <v>109</v>
      </c>
      <c r="P10" s="31" t="s">
        <v>166</v>
      </c>
    </row>
    <row r="11" spans="1:16" x14ac:dyDescent="0.25">
      <c r="A11" s="31" t="s">
        <v>14</v>
      </c>
    </row>
    <row r="12" spans="1:16" x14ac:dyDescent="0.25">
      <c r="L12" s="31" t="s">
        <v>30</v>
      </c>
      <c r="M12" s="31" t="s">
        <v>204</v>
      </c>
      <c r="O12" s="31" t="s">
        <v>110</v>
      </c>
      <c r="P12" s="31" t="s">
        <v>167</v>
      </c>
    </row>
    <row r="14" spans="1:16" x14ac:dyDescent="0.25">
      <c r="L14" s="31" t="s">
        <v>19</v>
      </c>
    </row>
    <row r="15" spans="1:16" x14ac:dyDescent="0.25">
      <c r="K15" s="31" t="s">
        <v>205</v>
      </c>
      <c r="L15" s="31" t="s">
        <v>206</v>
      </c>
      <c r="M15" s="31" t="s">
        <v>207</v>
      </c>
      <c r="O15" s="31" t="s">
        <v>208</v>
      </c>
      <c r="P15" s="31" t="s">
        <v>209</v>
      </c>
    </row>
    <row r="16" spans="1:16" x14ac:dyDescent="0.25">
      <c r="A16" s="31" t="s">
        <v>14</v>
      </c>
    </row>
    <row r="17" spans="1:16" x14ac:dyDescent="0.25">
      <c r="L17" s="31" t="s">
        <v>45</v>
      </c>
      <c r="M17" s="31" t="s">
        <v>210</v>
      </c>
      <c r="O17" s="31" t="s">
        <v>111</v>
      </c>
      <c r="P17" s="31" t="s">
        <v>168</v>
      </c>
    </row>
    <row r="19" spans="1:16" x14ac:dyDescent="0.25">
      <c r="L19" s="31" t="s">
        <v>20</v>
      </c>
      <c r="M19" s="31" t="s">
        <v>211</v>
      </c>
      <c r="O19" s="31" t="s">
        <v>212</v>
      </c>
      <c r="P19" s="31" t="s">
        <v>213</v>
      </c>
    </row>
    <row r="20" spans="1:16" x14ac:dyDescent="0.25">
      <c r="L20" s="31" t="s">
        <v>21</v>
      </c>
      <c r="M20" s="31" t="s">
        <v>214</v>
      </c>
      <c r="O20" s="31" t="s">
        <v>215</v>
      </c>
      <c r="P20" s="31" t="s">
        <v>169</v>
      </c>
    </row>
    <row r="23" spans="1:16" x14ac:dyDescent="0.25">
      <c r="K23" s="31" t="s">
        <v>22</v>
      </c>
    </row>
    <row r="24" spans="1:16" x14ac:dyDescent="0.25">
      <c r="L24" s="31" t="s">
        <v>18</v>
      </c>
    </row>
    <row r="25" spans="1:16" x14ac:dyDescent="0.25">
      <c r="K25" s="31" t="s">
        <v>203</v>
      </c>
      <c r="L25" s="31" t="s">
        <v>216</v>
      </c>
      <c r="M25" s="31" t="s">
        <v>217</v>
      </c>
      <c r="O25" s="31" t="s">
        <v>218</v>
      </c>
      <c r="P25" s="31" t="s">
        <v>219</v>
      </c>
    </row>
    <row r="26" spans="1:16" x14ac:dyDescent="0.25">
      <c r="A26" s="31" t="s">
        <v>14</v>
      </c>
    </row>
    <row r="27" spans="1:16" x14ac:dyDescent="0.25">
      <c r="L27" s="31" t="s">
        <v>30</v>
      </c>
      <c r="M27" s="31" t="s">
        <v>220</v>
      </c>
      <c r="O27" s="31" t="s">
        <v>113</v>
      </c>
      <c r="P27" s="31" t="s">
        <v>170</v>
      </c>
    </row>
    <row r="29" spans="1:16" x14ac:dyDescent="0.25">
      <c r="L29" s="31" t="s">
        <v>19</v>
      </c>
    </row>
    <row r="30" spans="1:16" x14ac:dyDescent="0.25">
      <c r="K30" s="31" t="s">
        <v>205</v>
      </c>
      <c r="L30" s="31" t="s">
        <v>221</v>
      </c>
      <c r="M30" s="31" t="s">
        <v>222</v>
      </c>
      <c r="O30" s="31" t="s">
        <v>115</v>
      </c>
      <c r="P30" s="31" t="s">
        <v>171</v>
      </c>
    </row>
    <row r="31" spans="1:16" x14ac:dyDescent="0.25">
      <c r="A31" s="31" t="s">
        <v>14</v>
      </c>
    </row>
    <row r="32" spans="1:16" x14ac:dyDescent="0.25">
      <c r="L32" s="31" t="s">
        <v>45</v>
      </c>
      <c r="M32" s="31" t="s">
        <v>223</v>
      </c>
      <c r="O32" s="31" t="s">
        <v>116</v>
      </c>
      <c r="P32" s="31" t="s">
        <v>172</v>
      </c>
    </row>
    <row r="34" spans="1:16" x14ac:dyDescent="0.25">
      <c r="L34" s="31" t="s">
        <v>20</v>
      </c>
      <c r="M34" s="31" t="s">
        <v>224</v>
      </c>
      <c r="O34" s="31" t="s">
        <v>118</v>
      </c>
      <c r="P34" s="31" t="s">
        <v>173</v>
      </c>
    </row>
    <row r="35" spans="1:16" x14ac:dyDescent="0.25">
      <c r="L35" s="31" t="s">
        <v>21</v>
      </c>
      <c r="M35" s="31" t="s">
        <v>225</v>
      </c>
      <c r="O35" s="31" t="s">
        <v>226</v>
      </c>
      <c r="P35" s="31" t="s">
        <v>227</v>
      </c>
    </row>
    <row r="38" spans="1:16" x14ac:dyDescent="0.25">
      <c r="K38" s="31" t="s">
        <v>23</v>
      </c>
    </row>
    <row r="39" spans="1:16" x14ac:dyDescent="0.25">
      <c r="L39" s="31" t="s">
        <v>18</v>
      </c>
    </row>
    <row r="40" spans="1:16" x14ac:dyDescent="0.25">
      <c r="K40" s="31" t="s">
        <v>203</v>
      </c>
      <c r="L40" s="31" t="s">
        <v>228</v>
      </c>
      <c r="M40" s="31" t="s">
        <v>229</v>
      </c>
      <c r="O40" s="31" t="s">
        <v>230</v>
      </c>
      <c r="P40" s="31" t="s">
        <v>231</v>
      </c>
    </row>
    <row r="41" spans="1:16" x14ac:dyDescent="0.25">
      <c r="A41" s="31" t="s">
        <v>14</v>
      </c>
    </row>
    <row r="42" spans="1:16" x14ac:dyDescent="0.25">
      <c r="L42" s="31" t="s">
        <v>30</v>
      </c>
      <c r="M42" s="31" t="s">
        <v>232</v>
      </c>
      <c r="O42" s="31" t="s">
        <v>233</v>
      </c>
      <c r="P42" s="31" t="s">
        <v>174</v>
      </c>
    </row>
    <row r="44" spans="1:16" x14ac:dyDescent="0.25">
      <c r="L44" s="31" t="s">
        <v>19</v>
      </c>
    </row>
    <row r="45" spans="1:16" x14ac:dyDescent="0.25">
      <c r="K45" s="31" t="s">
        <v>205</v>
      </c>
      <c r="L45" s="31" t="s">
        <v>92</v>
      </c>
      <c r="M45" s="31" t="s">
        <v>234</v>
      </c>
      <c r="O45" s="31" t="s">
        <v>235</v>
      </c>
      <c r="P45" s="31" t="s">
        <v>175</v>
      </c>
    </row>
    <row r="46" spans="1:16" x14ac:dyDescent="0.25">
      <c r="A46" s="31" t="s">
        <v>14</v>
      </c>
    </row>
    <row r="47" spans="1:16" x14ac:dyDescent="0.25">
      <c r="L47" s="31" t="s">
        <v>45</v>
      </c>
      <c r="M47" s="31" t="s">
        <v>236</v>
      </c>
      <c r="O47" s="31" t="s">
        <v>237</v>
      </c>
      <c r="P47" s="31" t="s">
        <v>238</v>
      </c>
    </row>
    <row r="49" spans="1:16" x14ac:dyDescent="0.25">
      <c r="L49" s="31" t="s">
        <v>20</v>
      </c>
      <c r="M49" s="31" t="s">
        <v>239</v>
      </c>
      <c r="O49" s="31" t="s">
        <v>240</v>
      </c>
      <c r="P49" s="31" t="s">
        <v>176</v>
      </c>
    </row>
    <row r="50" spans="1:16" x14ac:dyDescent="0.25">
      <c r="L50" s="31" t="s">
        <v>21</v>
      </c>
      <c r="M50" s="31" t="s">
        <v>241</v>
      </c>
      <c r="O50" s="31" t="s">
        <v>242</v>
      </c>
      <c r="P50" s="31" t="s">
        <v>177</v>
      </c>
    </row>
    <row r="53" spans="1:16" x14ac:dyDescent="0.25">
      <c r="K53" s="31" t="s">
        <v>24</v>
      </c>
    </row>
    <row r="54" spans="1:16" x14ac:dyDescent="0.25">
      <c r="L54" s="31" t="s">
        <v>18</v>
      </c>
    </row>
    <row r="55" spans="1:16" x14ac:dyDescent="0.25">
      <c r="K55" s="31" t="s">
        <v>203</v>
      </c>
      <c r="L55" s="31" t="s">
        <v>243</v>
      </c>
      <c r="M55" s="31" t="s">
        <v>244</v>
      </c>
      <c r="O55" s="31" t="s">
        <v>245</v>
      </c>
      <c r="P55" s="31" t="s">
        <v>246</v>
      </c>
    </row>
    <row r="56" spans="1:16" x14ac:dyDescent="0.25">
      <c r="A56" s="31" t="s">
        <v>14</v>
      </c>
    </row>
    <row r="57" spans="1:16" x14ac:dyDescent="0.25">
      <c r="L57" s="31" t="s">
        <v>30</v>
      </c>
      <c r="M57" s="31" t="s">
        <v>247</v>
      </c>
      <c r="O57" s="31" t="s">
        <v>248</v>
      </c>
      <c r="P57" s="31" t="s">
        <v>249</v>
      </c>
    </row>
    <row r="59" spans="1:16" x14ac:dyDescent="0.25">
      <c r="L59" s="31" t="s">
        <v>19</v>
      </c>
    </row>
    <row r="60" spans="1:16" x14ac:dyDescent="0.25">
      <c r="K60" s="31" t="s">
        <v>205</v>
      </c>
      <c r="L60" s="31" t="s">
        <v>93</v>
      </c>
      <c r="M60" s="31" t="s">
        <v>250</v>
      </c>
      <c r="O60" s="31" t="s">
        <v>251</v>
      </c>
      <c r="P60" s="31" t="s">
        <v>178</v>
      </c>
    </row>
    <row r="61" spans="1:16" x14ac:dyDescent="0.25">
      <c r="A61" s="31" t="s">
        <v>14</v>
      </c>
    </row>
    <row r="62" spans="1:16" x14ac:dyDescent="0.25">
      <c r="L62" s="31" t="s">
        <v>45</v>
      </c>
      <c r="M62" s="31" t="s">
        <v>252</v>
      </c>
      <c r="O62" s="31" t="s">
        <v>253</v>
      </c>
      <c r="P62" s="31" t="s">
        <v>179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RowHeight="15" x14ac:dyDescent="0.25"/>
  <sheetData>
    <row r="1" spans="1:12" x14ac:dyDescent="0.25">
      <c r="A1" s="31" t="s">
        <v>506</v>
      </c>
      <c r="D1" s="31" t="s">
        <v>25</v>
      </c>
      <c r="E1" s="31" t="s">
        <v>25</v>
      </c>
      <c r="F1" s="31" t="s">
        <v>14</v>
      </c>
      <c r="G1" s="31" t="s">
        <v>25</v>
      </c>
      <c r="I1" s="31" t="s">
        <v>25</v>
      </c>
      <c r="J1" s="31" t="s">
        <v>25</v>
      </c>
      <c r="K1" s="31" t="s">
        <v>14</v>
      </c>
      <c r="L1" s="31" t="s">
        <v>25</v>
      </c>
    </row>
    <row r="3" spans="1:12" x14ac:dyDescent="0.25">
      <c r="D3" s="31" t="s">
        <v>299</v>
      </c>
      <c r="I3" s="31" t="s">
        <v>300</v>
      </c>
    </row>
    <row r="4" spans="1:12" x14ac:dyDescent="0.25">
      <c r="D4" s="31" t="s">
        <v>301</v>
      </c>
      <c r="I4" s="31" t="s">
        <v>301</v>
      </c>
    </row>
    <row r="5" spans="1:12" x14ac:dyDescent="0.25">
      <c r="D5" s="31" t="s">
        <v>58</v>
      </c>
      <c r="I5" s="31" t="s">
        <v>59</v>
      </c>
    </row>
    <row r="6" spans="1:12" x14ac:dyDescent="0.25">
      <c r="D6" s="31" t="s">
        <v>26</v>
      </c>
      <c r="E6" s="31" t="s">
        <v>27</v>
      </c>
      <c r="F6" s="31" t="s">
        <v>23</v>
      </c>
      <c r="G6" s="31" t="s">
        <v>28</v>
      </c>
      <c r="I6" s="31" t="s">
        <v>26</v>
      </c>
      <c r="J6" s="31" t="s">
        <v>27</v>
      </c>
      <c r="K6" s="31" t="s">
        <v>23</v>
      </c>
      <c r="L6" s="31" t="s">
        <v>28</v>
      </c>
    </row>
    <row r="7" spans="1:12" x14ac:dyDescent="0.25">
      <c r="C7" s="31" t="s">
        <v>29</v>
      </c>
    </row>
    <row r="8" spans="1:12" x14ac:dyDescent="0.25">
      <c r="B8" s="31" t="s">
        <v>203</v>
      </c>
      <c r="C8" s="31" t="s">
        <v>95</v>
      </c>
      <c r="D8" s="31" t="s">
        <v>302</v>
      </c>
      <c r="E8" s="31" t="s">
        <v>303</v>
      </c>
      <c r="F8" s="31" t="s">
        <v>60</v>
      </c>
      <c r="G8" s="31" t="s">
        <v>61</v>
      </c>
      <c r="I8" s="31" t="s">
        <v>304</v>
      </c>
      <c r="J8" s="31" t="s">
        <v>305</v>
      </c>
      <c r="K8" s="31" t="s">
        <v>62</v>
      </c>
      <c r="L8" s="31" t="s">
        <v>63</v>
      </c>
    </row>
    <row r="10" spans="1:12" x14ac:dyDescent="0.25">
      <c r="C10" s="31" t="s">
        <v>30</v>
      </c>
      <c r="D10" s="31" t="s">
        <v>254</v>
      </c>
      <c r="E10" s="31" t="s">
        <v>255</v>
      </c>
      <c r="F10" s="31" t="s">
        <v>256</v>
      </c>
      <c r="G10" s="31" t="s">
        <v>68</v>
      </c>
      <c r="I10" s="31" t="s">
        <v>257</v>
      </c>
      <c r="J10" s="31" t="s">
        <v>258</v>
      </c>
      <c r="K10" s="31" t="s">
        <v>259</v>
      </c>
      <c r="L10" s="31" t="s">
        <v>69</v>
      </c>
    </row>
    <row r="12" spans="1:12" x14ac:dyDescent="0.25">
      <c r="C12" s="31" t="s">
        <v>31</v>
      </c>
    </row>
    <row r="13" spans="1:12" x14ac:dyDescent="0.25">
      <c r="B13" s="31" t="s">
        <v>205</v>
      </c>
      <c r="C13" s="31" t="s">
        <v>260</v>
      </c>
      <c r="D13" s="31" t="s">
        <v>306</v>
      </c>
      <c r="E13" s="31" t="s">
        <v>307</v>
      </c>
      <c r="F13" s="31" t="s">
        <v>261</v>
      </c>
      <c r="G13" s="31" t="s">
        <v>262</v>
      </c>
      <c r="I13" s="31" t="s">
        <v>308</v>
      </c>
      <c r="J13" s="31" t="s">
        <v>309</v>
      </c>
      <c r="K13" s="31" t="s">
        <v>263</v>
      </c>
      <c r="L13" s="31" t="s">
        <v>264</v>
      </c>
    </row>
    <row r="15" spans="1:12" x14ac:dyDescent="0.25">
      <c r="C15" s="31" t="s">
        <v>32</v>
      </c>
      <c r="D15" s="31" t="s">
        <v>265</v>
      </c>
      <c r="E15" s="31" t="s">
        <v>266</v>
      </c>
      <c r="F15" s="31" t="s">
        <v>267</v>
      </c>
      <c r="G15" s="31" t="s">
        <v>73</v>
      </c>
      <c r="I15" s="31" t="s">
        <v>268</v>
      </c>
      <c r="J15" s="31" t="s">
        <v>269</v>
      </c>
      <c r="K15" s="31" t="s">
        <v>270</v>
      </c>
      <c r="L15" s="31" t="s">
        <v>75</v>
      </c>
    </row>
    <row r="17" spans="2:12" x14ac:dyDescent="0.25">
      <c r="C17" s="31" t="s">
        <v>20</v>
      </c>
      <c r="D17" s="31" t="s">
        <v>271</v>
      </c>
      <c r="E17" s="31" t="s">
        <v>272</v>
      </c>
      <c r="F17" s="31" t="s">
        <v>273</v>
      </c>
      <c r="G17" s="31" t="s">
        <v>76</v>
      </c>
      <c r="I17" s="31" t="s">
        <v>274</v>
      </c>
      <c r="J17" s="31" t="s">
        <v>275</v>
      </c>
      <c r="K17" s="31" t="s">
        <v>276</v>
      </c>
      <c r="L17" s="31" t="s">
        <v>77</v>
      </c>
    </row>
    <row r="18" spans="2:12" x14ac:dyDescent="0.25">
      <c r="C18" s="31" t="s">
        <v>21</v>
      </c>
      <c r="D18" s="31" t="s">
        <v>277</v>
      </c>
      <c r="E18" s="31" t="s">
        <v>278</v>
      </c>
      <c r="G18" s="31" t="s">
        <v>279</v>
      </c>
      <c r="I18" s="31" t="s">
        <v>280</v>
      </c>
      <c r="J18" s="31" t="s">
        <v>281</v>
      </c>
      <c r="L18" s="31" t="s">
        <v>282</v>
      </c>
    </row>
    <row r="20" spans="2:12" x14ac:dyDescent="0.25">
      <c r="B20" s="31" t="s">
        <v>43</v>
      </c>
    </row>
    <row r="21" spans="2:12" x14ac:dyDescent="0.25">
      <c r="C21" s="31" t="s">
        <v>310</v>
      </c>
      <c r="D21" s="31" t="s">
        <v>82</v>
      </c>
      <c r="E21" s="31" t="s">
        <v>311</v>
      </c>
      <c r="I21" s="31" t="s">
        <v>83</v>
      </c>
      <c r="J21" s="31" t="s">
        <v>312</v>
      </c>
      <c r="K21" s="31" t="s">
        <v>313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RowHeight="15" x14ac:dyDescent="0.25"/>
  <sheetData>
    <row r="1" spans="1:12" x14ac:dyDescent="0.25">
      <c r="A1" s="31" t="s">
        <v>506</v>
      </c>
      <c r="D1" s="31" t="s">
        <v>25</v>
      </c>
      <c r="E1" s="31" t="s">
        <v>25</v>
      </c>
      <c r="F1" s="31" t="s">
        <v>14</v>
      </c>
      <c r="G1" s="31" t="s">
        <v>25</v>
      </c>
      <c r="I1" s="31" t="s">
        <v>25</v>
      </c>
      <c r="J1" s="31" t="s">
        <v>25</v>
      </c>
      <c r="K1" s="31" t="s">
        <v>14</v>
      </c>
      <c r="L1" s="31" t="s">
        <v>25</v>
      </c>
    </row>
    <row r="3" spans="1:12" x14ac:dyDescent="0.25">
      <c r="D3" s="31" t="s">
        <v>299</v>
      </c>
      <c r="I3" s="31" t="s">
        <v>300</v>
      </c>
    </row>
    <row r="4" spans="1:12" x14ac:dyDescent="0.25">
      <c r="D4" s="31" t="s">
        <v>301</v>
      </c>
      <c r="I4" s="31" t="s">
        <v>301</v>
      </c>
    </row>
    <row r="5" spans="1:12" x14ac:dyDescent="0.25">
      <c r="D5" s="31" t="s">
        <v>58</v>
      </c>
      <c r="I5" s="31" t="s">
        <v>59</v>
      </c>
    </row>
    <row r="6" spans="1:12" x14ac:dyDescent="0.25">
      <c r="D6" s="31" t="s">
        <v>26</v>
      </c>
      <c r="E6" s="31" t="s">
        <v>27</v>
      </c>
      <c r="F6" s="31" t="s">
        <v>23</v>
      </c>
      <c r="G6" s="31" t="s">
        <v>28</v>
      </c>
      <c r="I6" s="31" t="s">
        <v>26</v>
      </c>
      <c r="J6" s="31" t="s">
        <v>27</v>
      </c>
      <c r="K6" s="31" t="s">
        <v>23</v>
      </c>
      <c r="L6" s="31" t="s">
        <v>28</v>
      </c>
    </row>
    <row r="7" spans="1:12" x14ac:dyDescent="0.25">
      <c r="C7" s="31" t="s">
        <v>29</v>
      </c>
    </row>
    <row r="8" spans="1:12" x14ac:dyDescent="0.25">
      <c r="B8" s="31" t="s">
        <v>203</v>
      </c>
      <c r="C8" s="31" t="s">
        <v>95</v>
      </c>
      <c r="D8" s="31" t="s">
        <v>302</v>
      </c>
      <c r="E8" s="31" t="s">
        <v>303</v>
      </c>
      <c r="F8" s="31" t="s">
        <v>60</v>
      </c>
      <c r="G8" s="31" t="s">
        <v>61</v>
      </c>
      <c r="I8" s="31" t="s">
        <v>304</v>
      </c>
      <c r="J8" s="31" t="s">
        <v>305</v>
      </c>
      <c r="K8" s="31" t="s">
        <v>62</v>
      </c>
      <c r="L8" s="31" t="s">
        <v>63</v>
      </c>
    </row>
    <row r="10" spans="1:12" x14ac:dyDescent="0.25">
      <c r="C10" s="31" t="s">
        <v>30</v>
      </c>
      <c r="D10" s="31" t="s">
        <v>254</v>
      </c>
      <c r="E10" s="31" t="s">
        <v>255</v>
      </c>
      <c r="F10" s="31" t="s">
        <v>256</v>
      </c>
      <c r="G10" s="31" t="s">
        <v>68</v>
      </c>
      <c r="I10" s="31" t="s">
        <v>257</v>
      </c>
      <c r="J10" s="31" t="s">
        <v>258</v>
      </c>
      <c r="K10" s="31" t="s">
        <v>259</v>
      </c>
      <c r="L10" s="31" t="s">
        <v>69</v>
      </c>
    </row>
    <row r="12" spans="1:12" x14ac:dyDescent="0.25">
      <c r="C12" s="31" t="s">
        <v>31</v>
      </c>
    </row>
    <row r="13" spans="1:12" x14ac:dyDescent="0.25">
      <c r="B13" s="31" t="s">
        <v>205</v>
      </c>
      <c r="C13" s="31" t="s">
        <v>260</v>
      </c>
      <c r="D13" s="31" t="s">
        <v>306</v>
      </c>
      <c r="E13" s="31" t="s">
        <v>307</v>
      </c>
      <c r="F13" s="31" t="s">
        <v>261</v>
      </c>
      <c r="G13" s="31" t="s">
        <v>262</v>
      </c>
      <c r="I13" s="31" t="s">
        <v>308</v>
      </c>
      <c r="J13" s="31" t="s">
        <v>309</v>
      </c>
      <c r="K13" s="31" t="s">
        <v>263</v>
      </c>
      <c r="L13" s="31" t="s">
        <v>264</v>
      </c>
    </row>
    <row r="15" spans="1:12" x14ac:dyDescent="0.25">
      <c r="C15" s="31" t="s">
        <v>32</v>
      </c>
      <c r="D15" s="31" t="s">
        <v>265</v>
      </c>
      <c r="E15" s="31" t="s">
        <v>266</v>
      </c>
      <c r="F15" s="31" t="s">
        <v>267</v>
      </c>
      <c r="G15" s="31" t="s">
        <v>73</v>
      </c>
      <c r="I15" s="31" t="s">
        <v>268</v>
      </c>
      <c r="J15" s="31" t="s">
        <v>269</v>
      </c>
      <c r="K15" s="31" t="s">
        <v>270</v>
      </c>
      <c r="L15" s="31" t="s">
        <v>75</v>
      </c>
    </row>
    <row r="17" spans="2:12" x14ac:dyDescent="0.25">
      <c r="C17" s="31" t="s">
        <v>20</v>
      </c>
      <c r="D17" s="31" t="s">
        <v>271</v>
      </c>
      <c r="E17" s="31" t="s">
        <v>272</v>
      </c>
      <c r="F17" s="31" t="s">
        <v>273</v>
      </c>
      <c r="G17" s="31" t="s">
        <v>76</v>
      </c>
      <c r="I17" s="31" t="s">
        <v>274</v>
      </c>
      <c r="J17" s="31" t="s">
        <v>275</v>
      </c>
      <c r="K17" s="31" t="s">
        <v>276</v>
      </c>
      <c r="L17" s="31" t="s">
        <v>77</v>
      </c>
    </row>
    <row r="18" spans="2:12" x14ac:dyDescent="0.25">
      <c r="C18" s="31" t="s">
        <v>21</v>
      </c>
      <c r="D18" s="31" t="s">
        <v>277</v>
      </c>
      <c r="E18" s="31" t="s">
        <v>278</v>
      </c>
      <c r="G18" s="31" t="s">
        <v>279</v>
      </c>
      <c r="I18" s="31" t="s">
        <v>280</v>
      </c>
      <c r="J18" s="31" t="s">
        <v>281</v>
      </c>
      <c r="L18" s="31" t="s">
        <v>282</v>
      </c>
    </row>
    <row r="20" spans="2:12" x14ac:dyDescent="0.25">
      <c r="B20" s="31" t="s">
        <v>43</v>
      </c>
    </row>
    <row r="21" spans="2:12" x14ac:dyDescent="0.25">
      <c r="C21" s="31" t="s">
        <v>310</v>
      </c>
      <c r="D21" s="31" t="s">
        <v>82</v>
      </c>
      <c r="E21" s="31" t="s">
        <v>311</v>
      </c>
      <c r="I21" s="31" t="s">
        <v>83</v>
      </c>
      <c r="J21" s="31" t="s">
        <v>312</v>
      </c>
      <c r="K21" s="31" t="s">
        <v>313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5" x14ac:dyDescent="0.25"/>
  <sheetData>
    <row r="1" spans="1:5" x14ac:dyDescent="0.25">
      <c r="A1" s="31" t="s">
        <v>508</v>
      </c>
      <c r="C1" s="31" t="s">
        <v>1</v>
      </c>
      <c r="D1" s="31" t="s">
        <v>2</v>
      </c>
      <c r="E1" s="31" t="s">
        <v>3</v>
      </c>
    </row>
    <row r="3" spans="1:5" x14ac:dyDescent="0.25">
      <c r="C3" s="31" t="s">
        <v>150</v>
      </c>
    </row>
    <row r="5" spans="1:5" x14ac:dyDescent="0.25">
      <c r="A5" s="31" t="s">
        <v>4</v>
      </c>
      <c r="C5" s="31" t="s">
        <v>5</v>
      </c>
      <c r="D5" s="31" t="s">
        <v>153</v>
      </c>
    </row>
    <row r="6" spans="1:5" x14ac:dyDescent="0.25">
      <c r="A6" s="31" t="s">
        <v>4</v>
      </c>
      <c r="C6" s="31" t="s">
        <v>6</v>
      </c>
      <c r="D6" s="31" t="s">
        <v>48</v>
      </c>
    </row>
    <row r="7" spans="1:5" x14ac:dyDescent="0.25">
      <c r="A7" s="31" t="s">
        <v>4</v>
      </c>
      <c r="C7" s="31" t="s">
        <v>7</v>
      </c>
      <c r="D7" s="31" t="s">
        <v>49</v>
      </c>
      <c r="E7" s="31" t="s">
        <v>50</v>
      </c>
    </row>
    <row r="8" spans="1:5" x14ac:dyDescent="0.25">
      <c r="A8" s="31" t="s">
        <v>4</v>
      </c>
      <c r="C8" s="31" t="s">
        <v>8</v>
      </c>
      <c r="D8" s="31" t="s">
        <v>51</v>
      </c>
      <c r="E8" s="31" t="s">
        <v>151</v>
      </c>
    </row>
    <row r="10" spans="1:5" x14ac:dyDescent="0.25">
      <c r="C10" s="31" t="s">
        <v>9</v>
      </c>
    </row>
    <row r="11" spans="1:5" x14ac:dyDescent="0.25">
      <c r="C11" s="31" t="s">
        <v>10</v>
      </c>
      <c r="D11" s="31" t="s">
        <v>152</v>
      </c>
    </row>
    <row r="14" spans="1:5" x14ac:dyDescent="0.25">
      <c r="C14" s="31" t="s">
        <v>200</v>
      </c>
    </row>
    <row r="15" spans="1:5" x14ac:dyDescent="0.25">
      <c r="C15" s="31" t="s">
        <v>29</v>
      </c>
      <c r="D15" s="31" t="s">
        <v>298</v>
      </c>
    </row>
    <row r="16" spans="1:5" x14ac:dyDescent="0.25">
      <c r="C16" s="31" t="s">
        <v>201</v>
      </c>
      <c r="D16" s="31" t="s">
        <v>202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workbookViewId="0"/>
  </sheetViews>
  <sheetFormatPr defaultRowHeight="15" x14ac:dyDescent="0.25"/>
  <sheetData>
    <row r="1" spans="1:19" x14ac:dyDescent="0.25">
      <c r="A1" s="31" t="s">
        <v>510</v>
      </c>
      <c r="N1" s="31" t="s">
        <v>119</v>
      </c>
      <c r="O1" s="31" t="s">
        <v>119</v>
      </c>
      <c r="P1" s="31" t="s">
        <v>119</v>
      </c>
      <c r="Q1" s="31" t="s">
        <v>14</v>
      </c>
    </row>
    <row r="4" spans="1:19" x14ac:dyDescent="0.25">
      <c r="K4" s="31" t="s">
        <v>15</v>
      </c>
    </row>
    <row r="5" spans="1:19" x14ac:dyDescent="0.25">
      <c r="M5" s="31" t="s">
        <v>52</v>
      </c>
      <c r="N5" s="31" t="s">
        <v>120</v>
      </c>
      <c r="O5" s="31" t="s">
        <v>121</v>
      </c>
      <c r="P5" s="31" t="s">
        <v>133</v>
      </c>
    </row>
    <row r="6" spans="1:19" x14ac:dyDescent="0.25">
      <c r="M6" s="31" t="s">
        <v>107</v>
      </c>
      <c r="N6" s="31" t="s">
        <v>98</v>
      </c>
      <c r="O6" s="31" t="s">
        <v>122</v>
      </c>
      <c r="P6" s="31" t="s">
        <v>134</v>
      </c>
    </row>
    <row r="7" spans="1:19" x14ac:dyDescent="0.25">
      <c r="M7" s="31" t="s">
        <v>108</v>
      </c>
      <c r="N7" s="31" t="s">
        <v>99</v>
      </c>
      <c r="O7" s="31" t="s">
        <v>123</v>
      </c>
      <c r="P7" s="31" t="s">
        <v>135</v>
      </c>
      <c r="R7" s="31" t="s">
        <v>16</v>
      </c>
      <c r="S7" s="31" t="s">
        <v>165</v>
      </c>
    </row>
    <row r="8" spans="1:19" x14ac:dyDescent="0.25">
      <c r="K8" s="31" t="s">
        <v>17</v>
      </c>
      <c r="M8" s="31" t="s">
        <v>53</v>
      </c>
      <c r="N8" s="31" t="s">
        <v>124</v>
      </c>
      <c r="O8" s="31" t="s">
        <v>125</v>
      </c>
      <c r="P8" s="31" t="s">
        <v>136</v>
      </c>
    </row>
    <row r="9" spans="1:19" x14ac:dyDescent="0.25">
      <c r="L9" s="31" t="s">
        <v>18</v>
      </c>
    </row>
    <row r="10" spans="1:19" x14ac:dyDescent="0.25">
      <c r="K10" s="31" t="s">
        <v>203</v>
      </c>
      <c r="L10" s="31" t="s">
        <v>84</v>
      </c>
      <c r="M10" s="31" t="s">
        <v>54</v>
      </c>
      <c r="N10" s="31" t="s">
        <v>100</v>
      </c>
      <c r="O10" s="31" t="s">
        <v>126</v>
      </c>
      <c r="P10" s="31" t="s">
        <v>137</v>
      </c>
      <c r="R10" s="31" t="s">
        <v>154</v>
      </c>
      <c r="S10" s="31" t="s">
        <v>180</v>
      </c>
    </row>
    <row r="11" spans="1:19" x14ac:dyDescent="0.25">
      <c r="A11" s="31" t="s">
        <v>119</v>
      </c>
      <c r="K11" s="31" t="s">
        <v>283</v>
      </c>
      <c r="L11" s="31" t="s">
        <v>85</v>
      </c>
      <c r="M11" s="31" t="s">
        <v>55</v>
      </c>
      <c r="N11" s="31" t="s">
        <v>101</v>
      </c>
      <c r="O11" s="31" t="s">
        <v>127</v>
      </c>
      <c r="P11" s="31" t="s">
        <v>138</v>
      </c>
      <c r="R11" s="31" t="s">
        <v>155</v>
      </c>
      <c r="S11" s="31" t="s">
        <v>181</v>
      </c>
    </row>
    <row r="12" spans="1:19" x14ac:dyDescent="0.25">
      <c r="A12" s="31" t="s">
        <v>14</v>
      </c>
    </row>
    <row r="13" spans="1:19" x14ac:dyDescent="0.25">
      <c r="L13" s="31" t="s">
        <v>30</v>
      </c>
      <c r="M13" s="31" t="s">
        <v>314</v>
      </c>
      <c r="N13" s="31" t="s">
        <v>315</v>
      </c>
      <c r="O13" s="31" t="s">
        <v>316</v>
      </c>
      <c r="P13" s="31" t="s">
        <v>317</v>
      </c>
      <c r="R13" s="31" t="s">
        <v>156</v>
      </c>
      <c r="S13" s="31" t="s">
        <v>182</v>
      </c>
    </row>
    <row r="15" spans="1:19" x14ac:dyDescent="0.25">
      <c r="L15" s="31" t="s">
        <v>19</v>
      </c>
    </row>
    <row r="16" spans="1:19" x14ac:dyDescent="0.25">
      <c r="K16" s="31" t="s">
        <v>205</v>
      </c>
      <c r="L16" s="31" t="s">
        <v>86</v>
      </c>
      <c r="M16" s="31" t="s">
        <v>56</v>
      </c>
      <c r="N16" s="31" t="s">
        <v>102</v>
      </c>
      <c r="O16" s="31" t="s">
        <v>128</v>
      </c>
      <c r="P16" s="31" t="s">
        <v>139</v>
      </c>
      <c r="R16" s="31" t="s">
        <v>157</v>
      </c>
      <c r="S16" s="31" t="s">
        <v>183</v>
      </c>
    </row>
    <row r="17" spans="1:19" x14ac:dyDescent="0.25">
      <c r="A17" s="31" t="s">
        <v>119</v>
      </c>
      <c r="K17" s="31" t="s">
        <v>284</v>
      </c>
      <c r="L17" s="31" t="s">
        <v>87</v>
      </c>
      <c r="M17" s="31" t="s">
        <v>57</v>
      </c>
      <c r="N17" s="31" t="s">
        <v>103</v>
      </c>
      <c r="O17" s="31" t="s">
        <v>129</v>
      </c>
      <c r="P17" s="31" t="s">
        <v>140</v>
      </c>
      <c r="R17" s="31" t="s">
        <v>158</v>
      </c>
      <c r="S17" s="31" t="s">
        <v>184</v>
      </c>
    </row>
    <row r="18" spans="1:19" x14ac:dyDescent="0.25">
      <c r="A18" s="31" t="s">
        <v>14</v>
      </c>
    </row>
    <row r="19" spans="1:19" x14ac:dyDescent="0.25">
      <c r="L19" s="31" t="s">
        <v>45</v>
      </c>
      <c r="M19" s="31" t="s">
        <v>318</v>
      </c>
      <c r="N19" s="31" t="s">
        <v>319</v>
      </c>
      <c r="O19" s="31" t="s">
        <v>320</v>
      </c>
      <c r="P19" s="31" t="s">
        <v>321</v>
      </c>
      <c r="R19" s="31" t="s">
        <v>285</v>
      </c>
      <c r="S19" s="31" t="s">
        <v>286</v>
      </c>
    </row>
    <row r="21" spans="1:19" x14ac:dyDescent="0.25">
      <c r="L21" s="31" t="s">
        <v>20</v>
      </c>
      <c r="M21" s="31" t="s">
        <v>322</v>
      </c>
      <c r="N21" s="31" t="s">
        <v>323</v>
      </c>
      <c r="O21" s="31" t="s">
        <v>324</v>
      </c>
      <c r="P21" s="31" t="s">
        <v>325</v>
      </c>
      <c r="R21" s="31" t="s">
        <v>287</v>
      </c>
      <c r="S21" s="31" t="s">
        <v>185</v>
      </c>
    </row>
    <row r="22" spans="1:19" x14ac:dyDescent="0.25">
      <c r="L22" s="31" t="s">
        <v>21</v>
      </c>
      <c r="M22" s="31" t="s">
        <v>326</v>
      </c>
      <c r="N22" s="31" t="s">
        <v>327</v>
      </c>
      <c r="O22" s="31" t="s">
        <v>328</v>
      </c>
      <c r="P22" s="31" t="s">
        <v>329</v>
      </c>
      <c r="R22" s="31" t="s">
        <v>330</v>
      </c>
      <c r="S22" s="31" t="s">
        <v>331</v>
      </c>
    </row>
    <row r="25" spans="1:19" x14ac:dyDescent="0.25">
      <c r="K25" s="31" t="s">
        <v>22</v>
      </c>
    </row>
    <row r="26" spans="1:19" x14ac:dyDescent="0.25">
      <c r="L26" s="31" t="s">
        <v>18</v>
      </c>
    </row>
    <row r="27" spans="1:19" x14ac:dyDescent="0.25">
      <c r="K27" s="31" t="s">
        <v>203</v>
      </c>
      <c r="L27" s="31" t="s">
        <v>88</v>
      </c>
      <c r="M27" s="31" t="s">
        <v>112</v>
      </c>
      <c r="N27" s="31" t="s">
        <v>104</v>
      </c>
      <c r="O27" s="31" t="s">
        <v>130</v>
      </c>
      <c r="P27" s="31" t="s">
        <v>141</v>
      </c>
      <c r="R27" s="31" t="s">
        <v>159</v>
      </c>
      <c r="S27" s="31" t="s">
        <v>186</v>
      </c>
    </row>
    <row r="28" spans="1:19" x14ac:dyDescent="0.25">
      <c r="A28" s="31" t="s">
        <v>119</v>
      </c>
      <c r="K28" s="31" t="s">
        <v>283</v>
      </c>
      <c r="L28" s="31" t="s">
        <v>89</v>
      </c>
      <c r="M28" s="31" t="s">
        <v>114</v>
      </c>
      <c r="N28" s="31" t="s">
        <v>105</v>
      </c>
      <c r="O28" s="31" t="s">
        <v>131</v>
      </c>
      <c r="P28" s="31" t="s">
        <v>142</v>
      </c>
      <c r="R28" s="31" t="s">
        <v>160</v>
      </c>
      <c r="S28" s="31" t="s">
        <v>187</v>
      </c>
    </row>
    <row r="29" spans="1:19" x14ac:dyDescent="0.25">
      <c r="A29" s="31" t="s">
        <v>14</v>
      </c>
    </row>
    <row r="30" spans="1:19" x14ac:dyDescent="0.25">
      <c r="L30" s="31" t="s">
        <v>30</v>
      </c>
      <c r="M30" s="31" t="s">
        <v>332</v>
      </c>
      <c r="N30" s="31" t="s">
        <v>333</v>
      </c>
      <c r="O30" s="31" t="s">
        <v>334</v>
      </c>
      <c r="P30" s="31" t="s">
        <v>335</v>
      </c>
      <c r="R30" s="31" t="s">
        <v>161</v>
      </c>
      <c r="S30" s="31" t="s">
        <v>188</v>
      </c>
    </row>
    <row r="32" spans="1:19" x14ac:dyDescent="0.25">
      <c r="L32" s="31" t="s">
        <v>19</v>
      </c>
    </row>
    <row r="33" spans="1:19" x14ac:dyDescent="0.25">
      <c r="K33" s="31" t="s">
        <v>205</v>
      </c>
      <c r="L33" s="31" t="s">
        <v>90</v>
      </c>
      <c r="M33" s="31" t="s">
        <v>117</v>
      </c>
      <c r="N33" s="31" t="s">
        <v>106</v>
      </c>
      <c r="O33" s="31" t="s">
        <v>132</v>
      </c>
      <c r="P33" s="31" t="s">
        <v>143</v>
      </c>
      <c r="R33" s="31" t="s">
        <v>162</v>
      </c>
      <c r="S33" s="31" t="s">
        <v>189</v>
      </c>
    </row>
    <row r="34" spans="1:19" x14ac:dyDescent="0.25">
      <c r="A34" s="31" t="s">
        <v>119</v>
      </c>
      <c r="K34" s="31" t="s">
        <v>284</v>
      </c>
      <c r="L34" s="31" t="s">
        <v>336</v>
      </c>
      <c r="M34" s="31" t="s">
        <v>337</v>
      </c>
      <c r="N34" s="31" t="s">
        <v>338</v>
      </c>
      <c r="O34" s="31" t="s">
        <v>339</v>
      </c>
      <c r="P34" s="31" t="s">
        <v>340</v>
      </c>
      <c r="R34" s="31" t="s">
        <v>163</v>
      </c>
      <c r="S34" s="31" t="s">
        <v>190</v>
      </c>
    </row>
    <row r="35" spans="1:19" x14ac:dyDescent="0.25">
      <c r="A35" s="31" t="s">
        <v>14</v>
      </c>
    </row>
    <row r="36" spans="1:19" x14ac:dyDescent="0.25">
      <c r="L36" s="31" t="s">
        <v>45</v>
      </c>
      <c r="M36" s="31" t="s">
        <v>341</v>
      </c>
      <c r="N36" s="31" t="s">
        <v>342</v>
      </c>
      <c r="O36" s="31" t="s">
        <v>343</v>
      </c>
      <c r="P36" s="31" t="s">
        <v>344</v>
      </c>
      <c r="R36" s="31" t="s">
        <v>164</v>
      </c>
      <c r="S36" s="31" t="s">
        <v>191</v>
      </c>
    </row>
    <row r="38" spans="1:19" x14ac:dyDescent="0.25">
      <c r="L38" s="31" t="s">
        <v>20</v>
      </c>
      <c r="M38" s="31" t="s">
        <v>345</v>
      </c>
      <c r="N38" s="31" t="s">
        <v>346</v>
      </c>
      <c r="O38" s="31" t="s">
        <v>347</v>
      </c>
      <c r="P38" s="31" t="s">
        <v>348</v>
      </c>
      <c r="R38" s="31" t="s">
        <v>288</v>
      </c>
      <c r="S38" s="31" t="s">
        <v>289</v>
      </c>
    </row>
    <row r="39" spans="1:19" x14ac:dyDescent="0.25">
      <c r="L39" s="31" t="s">
        <v>21</v>
      </c>
      <c r="M39" s="31" t="s">
        <v>349</v>
      </c>
      <c r="N39" s="31" t="s">
        <v>350</v>
      </c>
      <c r="O39" s="31" t="s">
        <v>351</v>
      </c>
      <c r="P39" s="31" t="s">
        <v>352</v>
      </c>
      <c r="R39" s="31" t="s">
        <v>353</v>
      </c>
      <c r="S39" s="31" t="s">
        <v>354</v>
      </c>
    </row>
    <row r="42" spans="1:19" x14ac:dyDescent="0.25">
      <c r="K42" s="31" t="s">
        <v>23</v>
      </c>
    </row>
    <row r="43" spans="1:19" x14ac:dyDescent="0.25">
      <c r="L43" s="31" t="s">
        <v>18</v>
      </c>
    </row>
    <row r="44" spans="1:19" x14ac:dyDescent="0.25">
      <c r="K44" s="31" t="s">
        <v>203</v>
      </c>
      <c r="L44" s="31" t="s">
        <v>91</v>
      </c>
      <c r="M44" s="31" t="s">
        <v>355</v>
      </c>
      <c r="N44" s="31" t="s">
        <v>356</v>
      </c>
      <c r="O44" s="31" t="s">
        <v>357</v>
      </c>
      <c r="P44" s="31" t="s">
        <v>358</v>
      </c>
      <c r="R44" s="31" t="s">
        <v>359</v>
      </c>
      <c r="S44" s="31" t="s">
        <v>192</v>
      </c>
    </row>
    <row r="45" spans="1:19" x14ac:dyDescent="0.25">
      <c r="A45" s="31" t="s">
        <v>119</v>
      </c>
      <c r="K45" s="31" t="s">
        <v>283</v>
      </c>
      <c r="L45" s="31" t="s">
        <v>92</v>
      </c>
      <c r="M45" s="31" t="s">
        <v>360</v>
      </c>
      <c r="N45" s="31" t="s">
        <v>361</v>
      </c>
      <c r="O45" s="31" t="s">
        <v>362</v>
      </c>
      <c r="P45" s="31" t="s">
        <v>363</v>
      </c>
      <c r="R45" s="31" t="s">
        <v>364</v>
      </c>
      <c r="S45" s="31" t="s">
        <v>193</v>
      </c>
    </row>
    <row r="46" spans="1:19" x14ac:dyDescent="0.25">
      <c r="A46" s="31" t="s">
        <v>14</v>
      </c>
    </row>
    <row r="47" spans="1:19" x14ac:dyDescent="0.25">
      <c r="L47" s="31" t="s">
        <v>30</v>
      </c>
      <c r="M47" s="31" t="s">
        <v>365</v>
      </c>
      <c r="N47" s="31" t="s">
        <v>366</v>
      </c>
      <c r="O47" s="31" t="s">
        <v>367</v>
      </c>
      <c r="P47" s="31" t="s">
        <v>368</v>
      </c>
      <c r="R47" s="31" t="s">
        <v>369</v>
      </c>
      <c r="S47" s="31" t="s">
        <v>370</v>
      </c>
    </row>
    <row r="49" spans="1:19" x14ac:dyDescent="0.25">
      <c r="L49" s="31" t="s">
        <v>19</v>
      </c>
    </row>
    <row r="50" spans="1:19" x14ac:dyDescent="0.25">
      <c r="K50" s="31" t="s">
        <v>205</v>
      </c>
      <c r="L50" s="31" t="s">
        <v>294</v>
      </c>
      <c r="M50" s="31" t="s">
        <v>371</v>
      </c>
      <c r="N50" s="31" t="s">
        <v>372</v>
      </c>
      <c r="O50" s="31" t="s">
        <v>373</v>
      </c>
      <c r="P50" s="31" t="s">
        <v>374</v>
      </c>
      <c r="R50" s="31" t="s">
        <v>375</v>
      </c>
      <c r="S50" s="31" t="s">
        <v>194</v>
      </c>
    </row>
    <row r="51" spans="1:19" x14ac:dyDescent="0.25">
      <c r="A51" s="31" t="s">
        <v>119</v>
      </c>
      <c r="K51" s="31" t="s">
        <v>284</v>
      </c>
      <c r="L51" s="31" t="s">
        <v>295</v>
      </c>
      <c r="M51" s="31" t="s">
        <v>376</v>
      </c>
      <c r="N51" s="31" t="s">
        <v>377</v>
      </c>
      <c r="O51" s="31" t="s">
        <v>378</v>
      </c>
      <c r="P51" s="31" t="s">
        <v>379</v>
      </c>
      <c r="R51" s="31" t="s">
        <v>380</v>
      </c>
      <c r="S51" s="31" t="s">
        <v>290</v>
      </c>
    </row>
    <row r="52" spans="1:19" x14ac:dyDescent="0.25">
      <c r="A52" s="31" t="s">
        <v>14</v>
      </c>
    </row>
    <row r="53" spans="1:19" x14ac:dyDescent="0.25">
      <c r="L53" s="31" t="s">
        <v>45</v>
      </c>
      <c r="M53" s="31" t="s">
        <v>381</v>
      </c>
      <c r="N53" s="31" t="s">
        <v>382</v>
      </c>
      <c r="O53" s="31" t="s">
        <v>383</v>
      </c>
      <c r="P53" s="31" t="s">
        <v>384</v>
      </c>
      <c r="R53" s="31" t="s">
        <v>385</v>
      </c>
      <c r="S53" s="31" t="s">
        <v>195</v>
      </c>
    </row>
    <row r="55" spans="1:19" x14ac:dyDescent="0.25">
      <c r="L55" s="31" t="s">
        <v>20</v>
      </c>
      <c r="M55" s="31" t="s">
        <v>386</v>
      </c>
      <c r="N55" s="31" t="s">
        <v>387</v>
      </c>
      <c r="O55" s="31" t="s">
        <v>388</v>
      </c>
      <c r="P55" s="31" t="s">
        <v>389</v>
      </c>
      <c r="R55" s="31" t="s">
        <v>390</v>
      </c>
      <c r="S55" s="31" t="s">
        <v>391</v>
      </c>
    </row>
    <row r="56" spans="1:19" x14ac:dyDescent="0.25">
      <c r="L56" s="31" t="s">
        <v>21</v>
      </c>
      <c r="M56" s="31" t="s">
        <v>392</v>
      </c>
      <c r="N56" s="31" t="s">
        <v>393</v>
      </c>
      <c r="O56" s="31" t="s">
        <v>394</v>
      </c>
      <c r="P56" s="31" t="s">
        <v>395</v>
      </c>
      <c r="R56" s="31" t="s">
        <v>396</v>
      </c>
      <c r="S56" s="31" t="s">
        <v>291</v>
      </c>
    </row>
    <row r="59" spans="1:19" x14ac:dyDescent="0.25">
      <c r="K59" s="31" t="s">
        <v>24</v>
      </c>
    </row>
    <row r="60" spans="1:19" x14ac:dyDescent="0.25">
      <c r="L60" s="31" t="s">
        <v>18</v>
      </c>
    </row>
    <row r="61" spans="1:19" x14ac:dyDescent="0.25">
      <c r="K61" s="31" t="s">
        <v>203</v>
      </c>
      <c r="L61" s="31" t="s">
        <v>94</v>
      </c>
      <c r="M61" s="31" t="s">
        <v>397</v>
      </c>
      <c r="N61" s="31" t="s">
        <v>398</v>
      </c>
      <c r="O61" s="31" t="s">
        <v>399</v>
      </c>
      <c r="P61" s="31" t="s">
        <v>400</v>
      </c>
      <c r="R61" s="31" t="s">
        <v>401</v>
      </c>
      <c r="S61" s="31" t="s">
        <v>196</v>
      </c>
    </row>
    <row r="62" spans="1:19" x14ac:dyDescent="0.25">
      <c r="A62" s="31" t="s">
        <v>119</v>
      </c>
      <c r="K62" s="31" t="s">
        <v>283</v>
      </c>
      <c r="L62" s="31" t="s">
        <v>402</v>
      </c>
      <c r="M62" s="31" t="s">
        <v>403</v>
      </c>
      <c r="N62" s="31" t="s">
        <v>404</v>
      </c>
      <c r="O62" s="31" t="s">
        <v>405</v>
      </c>
      <c r="P62" s="31" t="s">
        <v>406</v>
      </c>
      <c r="R62" s="31" t="s">
        <v>407</v>
      </c>
      <c r="S62" s="31" t="s">
        <v>197</v>
      </c>
    </row>
    <row r="63" spans="1:19" x14ac:dyDescent="0.25">
      <c r="A63" s="31" t="s">
        <v>14</v>
      </c>
    </row>
    <row r="64" spans="1:19" x14ac:dyDescent="0.25">
      <c r="L64" s="31" t="s">
        <v>30</v>
      </c>
      <c r="M64" s="31" t="s">
        <v>408</v>
      </c>
      <c r="N64" s="31" t="s">
        <v>409</v>
      </c>
      <c r="O64" s="31" t="s">
        <v>410</v>
      </c>
      <c r="P64" s="31" t="s">
        <v>411</v>
      </c>
      <c r="R64" s="31" t="s">
        <v>412</v>
      </c>
      <c r="S64" s="31" t="s">
        <v>198</v>
      </c>
    </row>
    <row r="66" spans="1:19" x14ac:dyDescent="0.25">
      <c r="L66" s="31" t="s">
        <v>19</v>
      </c>
    </row>
    <row r="67" spans="1:19" x14ac:dyDescent="0.25">
      <c r="K67" s="31" t="s">
        <v>205</v>
      </c>
      <c r="L67" s="31" t="s">
        <v>296</v>
      </c>
      <c r="M67" s="31" t="s">
        <v>413</v>
      </c>
      <c r="N67" s="31" t="s">
        <v>414</v>
      </c>
      <c r="O67" s="31" t="s">
        <v>415</v>
      </c>
      <c r="P67" s="31" t="s">
        <v>416</v>
      </c>
      <c r="R67" s="31" t="s">
        <v>417</v>
      </c>
      <c r="S67" s="31" t="s">
        <v>292</v>
      </c>
    </row>
    <row r="68" spans="1:19" x14ac:dyDescent="0.25">
      <c r="A68" s="31" t="s">
        <v>119</v>
      </c>
      <c r="K68" s="31" t="s">
        <v>284</v>
      </c>
      <c r="L68" s="31" t="s">
        <v>297</v>
      </c>
      <c r="M68" s="31" t="s">
        <v>418</v>
      </c>
      <c r="N68" s="31" t="s">
        <v>419</v>
      </c>
      <c r="O68" s="31" t="s">
        <v>420</v>
      </c>
      <c r="P68" s="31" t="s">
        <v>421</v>
      </c>
      <c r="R68" s="31" t="s">
        <v>422</v>
      </c>
      <c r="S68" s="31" t="s">
        <v>199</v>
      </c>
    </row>
    <row r="69" spans="1:19" x14ac:dyDescent="0.25">
      <c r="A69" s="31" t="s">
        <v>14</v>
      </c>
    </row>
    <row r="70" spans="1:19" x14ac:dyDescent="0.25">
      <c r="L70" s="31" t="s">
        <v>45</v>
      </c>
      <c r="M70" s="31" t="s">
        <v>423</v>
      </c>
      <c r="N70" s="31" t="s">
        <v>424</v>
      </c>
      <c r="O70" s="31" t="s">
        <v>425</v>
      </c>
      <c r="P70" s="31" t="s">
        <v>426</v>
      </c>
      <c r="R70" s="31" t="s">
        <v>427</v>
      </c>
      <c r="S70" s="31" t="s">
        <v>293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heetViews>
  <sheetFormatPr defaultRowHeight="15" x14ac:dyDescent="0.25"/>
  <sheetData>
    <row r="1" spans="1:12" x14ac:dyDescent="0.25">
      <c r="A1" s="31" t="s">
        <v>512</v>
      </c>
      <c r="D1" s="31" t="s">
        <v>25</v>
      </c>
      <c r="E1" s="31" t="s">
        <v>25</v>
      </c>
      <c r="F1" s="31" t="s">
        <v>14</v>
      </c>
      <c r="G1" s="31" t="s">
        <v>25</v>
      </c>
      <c r="I1" s="31" t="s">
        <v>25</v>
      </c>
      <c r="J1" s="31" t="s">
        <v>25</v>
      </c>
      <c r="K1" s="31" t="s">
        <v>14</v>
      </c>
      <c r="L1" s="31" t="s">
        <v>25</v>
      </c>
    </row>
    <row r="3" spans="1:12" x14ac:dyDescent="0.25">
      <c r="D3" s="31" t="s">
        <v>299</v>
      </c>
      <c r="I3" s="31" t="s">
        <v>300</v>
      </c>
    </row>
    <row r="4" spans="1:12" x14ac:dyDescent="0.25">
      <c r="D4" s="31" t="s">
        <v>301</v>
      </c>
      <c r="I4" s="31" t="s">
        <v>301</v>
      </c>
    </row>
    <row r="5" spans="1:12" x14ac:dyDescent="0.25">
      <c r="D5" s="31" t="s">
        <v>58</v>
      </c>
      <c r="I5" s="31" t="s">
        <v>59</v>
      </c>
    </row>
    <row r="6" spans="1:12" x14ac:dyDescent="0.25">
      <c r="D6" s="31" t="s">
        <v>26</v>
      </c>
      <c r="E6" s="31" t="s">
        <v>27</v>
      </c>
      <c r="F6" s="31" t="s">
        <v>23</v>
      </c>
      <c r="G6" s="31" t="s">
        <v>28</v>
      </c>
      <c r="I6" s="31" t="s">
        <v>26</v>
      </c>
      <c r="J6" s="31" t="s">
        <v>27</v>
      </c>
      <c r="K6" s="31" t="s">
        <v>23</v>
      </c>
      <c r="L6" s="31" t="s">
        <v>28</v>
      </c>
    </row>
    <row r="7" spans="1:12" x14ac:dyDescent="0.25">
      <c r="C7" s="31" t="s">
        <v>29</v>
      </c>
    </row>
    <row r="8" spans="1:12" x14ac:dyDescent="0.25">
      <c r="B8" s="31" t="s">
        <v>203</v>
      </c>
      <c r="C8" s="31" t="s">
        <v>95</v>
      </c>
      <c r="D8" s="31" t="s">
        <v>302</v>
      </c>
      <c r="E8" s="31" t="s">
        <v>303</v>
      </c>
      <c r="F8" s="31" t="s">
        <v>60</v>
      </c>
      <c r="G8" s="31" t="s">
        <v>61</v>
      </c>
      <c r="I8" s="31" t="s">
        <v>304</v>
      </c>
      <c r="J8" s="31" t="s">
        <v>305</v>
      </c>
      <c r="K8" s="31" t="s">
        <v>62</v>
      </c>
      <c r="L8" s="31" t="s">
        <v>63</v>
      </c>
    </row>
    <row r="9" spans="1:12" x14ac:dyDescent="0.25">
      <c r="A9" s="31" t="s">
        <v>119</v>
      </c>
      <c r="B9" s="31" t="s">
        <v>283</v>
      </c>
      <c r="C9" s="31" t="s">
        <v>96</v>
      </c>
      <c r="D9" s="31" t="s">
        <v>428</v>
      </c>
      <c r="E9" s="31" t="s">
        <v>429</v>
      </c>
      <c r="F9" s="31" t="s">
        <v>64</v>
      </c>
      <c r="G9" s="31" t="s">
        <v>65</v>
      </c>
      <c r="I9" s="31" t="s">
        <v>430</v>
      </c>
      <c r="J9" s="31" t="s">
        <v>431</v>
      </c>
      <c r="K9" s="31" t="s">
        <v>66</v>
      </c>
      <c r="L9" s="31" t="s">
        <v>67</v>
      </c>
    </row>
    <row r="11" spans="1:12" x14ac:dyDescent="0.25">
      <c r="C11" s="31" t="s">
        <v>30</v>
      </c>
      <c r="D11" s="31" t="s">
        <v>432</v>
      </c>
      <c r="E11" s="31" t="s">
        <v>433</v>
      </c>
      <c r="F11" s="31" t="s">
        <v>434</v>
      </c>
      <c r="G11" s="31" t="s">
        <v>70</v>
      </c>
      <c r="I11" s="31" t="s">
        <v>435</v>
      </c>
      <c r="J11" s="31" t="s">
        <v>436</v>
      </c>
      <c r="K11" s="31" t="s">
        <v>437</v>
      </c>
      <c r="L11" s="31" t="s">
        <v>71</v>
      </c>
    </row>
    <row r="13" spans="1:12" x14ac:dyDescent="0.25">
      <c r="C13" s="31" t="s">
        <v>31</v>
      </c>
    </row>
    <row r="14" spans="1:12" x14ac:dyDescent="0.25">
      <c r="B14" s="31" t="s">
        <v>205</v>
      </c>
      <c r="C14" s="31" t="s">
        <v>438</v>
      </c>
      <c r="D14" s="31" t="s">
        <v>439</v>
      </c>
      <c r="E14" s="31" t="s">
        <v>440</v>
      </c>
      <c r="F14" s="31" t="s">
        <v>441</v>
      </c>
      <c r="G14" s="31" t="s">
        <v>442</v>
      </c>
      <c r="I14" s="31" t="s">
        <v>443</v>
      </c>
      <c r="J14" s="31" t="s">
        <v>444</v>
      </c>
      <c r="K14" s="31" t="s">
        <v>445</v>
      </c>
      <c r="L14" s="31" t="s">
        <v>446</v>
      </c>
    </row>
    <row r="15" spans="1:12" x14ac:dyDescent="0.25">
      <c r="A15" s="31" t="s">
        <v>119</v>
      </c>
      <c r="B15" s="31" t="s">
        <v>284</v>
      </c>
      <c r="C15" s="31" t="s">
        <v>97</v>
      </c>
      <c r="D15" s="31" t="s">
        <v>447</v>
      </c>
      <c r="E15" s="31" t="s">
        <v>448</v>
      </c>
      <c r="F15" s="31" t="s">
        <v>72</v>
      </c>
      <c r="G15" s="31" t="s">
        <v>73</v>
      </c>
      <c r="I15" s="31" t="s">
        <v>449</v>
      </c>
      <c r="J15" s="31" t="s">
        <v>450</v>
      </c>
      <c r="K15" s="31" t="s">
        <v>74</v>
      </c>
      <c r="L15" s="31" t="s">
        <v>75</v>
      </c>
    </row>
    <row r="17" spans="2:12" x14ac:dyDescent="0.25">
      <c r="C17" s="31" t="s">
        <v>32</v>
      </c>
      <c r="D17" s="31" t="s">
        <v>451</v>
      </c>
      <c r="E17" s="31" t="s">
        <v>452</v>
      </c>
      <c r="F17" s="31" t="s">
        <v>453</v>
      </c>
      <c r="G17" s="31" t="s">
        <v>76</v>
      </c>
      <c r="I17" s="31" t="s">
        <v>454</v>
      </c>
      <c r="J17" s="31" t="s">
        <v>455</v>
      </c>
      <c r="K17" s="31" t="s">
        <v>456</v>
      </c>
      <c r="L17" s="31" t="s">
        <v>77</v>
      </c>
    </row>
    <row r="19" spans="2:12" x14ac:dyDescent="0.25">
      <c r="C19" s="31" t="s">
        <v>20</v>
      </c>
      <c r="D19" s="31" t="s">
        <v>457</v>
      </c>
      <c r="E19" s="31" t="s">
        <v>458</v>
      </c>
      <c r="F19" s="31" t="s">
        <v>459</v>
      </c>
      <c r="G19" s="31" t="s">
        <v>78</v>
      </c>
      <c r="I19" s="31" t="s">
        <v>460</v>
      </c>
      <c r="J19" s="31" t="s">
        <v>461</v>
      </c>
      <c r="K19" s="31" t="s">
        <v>462</v>
      </c>
      <c r="L19" s="31" t="s">
        <v>79</v>
      </c>
    </row>
    <row r="20" spans="2:12" x14ac:dyDescent="0.25">
      <c r="C20" s="31" t="s">
        <v>21</v>
      </c>
      <c r="D20" s="31" t="s">
        <v>463</v>
      </c>
      <c r="E20" s="31" t="s">
        <v>464</v>
      </c>
      <c r="G20" s="31" t="s">
        <v>80</v>
      </c>
      <c r="I20" s="31" t="s">
        <v>465</v>
      </c>
      <c r="J20" s="31" t="s">
        <v>466</v>
      </c>
      <c r="L20" s="31" t="s">
        <v>81</v>
      </c>
    </row>
    <row r="22" spans="2:12" x14ac:dyDescent="0.25">
      <c r="B22" s="31" t="s">
        <v>43</v>
      </c>
    </row>
    <row r="23" spans="2:12" x14ac:dyDescent="0.25">
      <c r="C23" s="31" t="s">
        <v>467</v>
      </c>
      <c r="D23" s="31" t="s">
        <v>468</v>
      </c>
      <c r="E23" s="31" t="s">
        <v>469</v>
      </c>
      <c r="I23" s="31" t="s">
        <v>470</v>
      </c>
      <c r="J23" s="31" t="s">
        <v>471</v>
      </c>
      <c r="K23" s="31" t="s">
        <v>472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B2" workbookViewId="0"/>
  </sheetViews>
  <sheetFormatPr defaultRowHeight="15" x14ac:dyDescent="0.25"/>
  <cols>
    <col min="1" max="1" width="9.140625" hidden="1" customWidth="1"/>
    <col min="3" max="3" width="17.42578125" customWidth="1"/>
    <col min="4" max="4" width="15.5703125" customWidth="1"/>
  </cols>
  <sheetData>
    <row r="1" spans="1:7" hidden="1" x14ac:dyDescent="0.25">
      <c r="A1" t="s">
        <v>507</v>
      </c>
      <c r="C1" t="s">
        <v>1</v>
      </c>
      <c r="D1" t="s">
        <v>2</v>
      </c>
      <c r="E1" t="s">
        <v>3</v>
      </c>
    </row>
    <row r="3" spans="1:7" x14ac:dyDescent="0.25">
      <c r="C3" s="44" t="s">
        <v>150</v>
      </c>
      <c r="D3" s="44"/>
      <c r="E3" s="44"/>
    </row>
    <row r="5" spans="1:7" x14ac:dyDescent="0.25">
      <c r="A5" t="s">
        <v>4</v>
      </c>
      <c r="C5" t="s">
        <v>5</v>
      </c>
      <c r="D5" s="1" t="str">
        <f>"4/1/2019"</f>
        <v>4/1/2019</v>
      </c>
    </row>
    <row r="6" spans="1:7" x14ac:dyDescent="0.25">
      <c r="A6" t="s">
        <v>4</v>
      </c>
      <c r="C6" t="s">
        <v>6</v>
      </c>
      <c r="D6" s="1">
        <v>43466</v>
      </c>
    </row>
    <row r="7" spans="1:7" x14ac:dyDescent="0.25">
      <c r="A7" t="s">
        <v>4</v>
      </c>
      <c r="C7" t="s">
        <v>7</v>
      </c>
      <c r="D7" s="1" t="str">
        <f>"CRONUS JetCorp USA"</f>
        <v>CRONUS JetCorp USA</v>
      </c>
      <c r="E7" t="str">
        <f>"Lookup"</f>
        <v>Lookup</v>
      </c>
    </row>
    <row r="8" spans="1:7" x14ac:dyDescent="0.25">
      <c r="A8" t="s">
        <v>4</v>
      </c>
      <c r="C8" t="s">
        <v>8</v>
      </c>
      <c r="D8">
        <v>2019</v>
      </c>
      <c r="E8" t="str">
        <f>"Lookup"</f>
        <v>Lookup</v>
      </c>
    </row>
    <row r="10" spans="1:7" x14ac:dyDescent="0.25">
      <c r="C10" s="42" t="s">
        <v>9</v>
      </c>
      <c r="D10" s="43"/>
    </row>
    <row r="11" spans="1:7" x14ac:dyDescent="0.25">
      <c r="C11" t="s">
        <v>10</v>
      </c>
      <c r="D11" s="1">
        <f>EOMONTH(D5,0)</f>
        <v>43585</v>
      </c>
    </row>
    <row r="12" spans="1:7" x14ac:dyDescent="0.25">
      <c r="E12" s="1"/>
    </row>
    <row r="13" spans="1:7" x14ac:dyDescent="0.25">
      <c r="F13" s="1"/>
    </row>
    <row r="14" spans="1:7" x14ac:dyDescent="0.25">
      <c r="C14" s="43" t="s">
        <v>200</v>
      </c>
      <c r="D14" s="43"/>
      <c r="G14" s="1"/>
    </row>
    <row r="15" spans="1:7" x14ac:dyDescent="0.25">
      <c r="C15" t="s">
        <v>29</v>
      </c>
      <c r="D15" t="s">
        <v>298</v>
      </c>
    </row>
    <row r="16" spans="1:7" x14ac:dyDescent="0.25">
      <c r="C16" t="s">
        <v>201</v>
      </c>
      <c r="D16" t="s">
        <v>202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79"/>
  <sheetViews>
    <sheetView topLeftCell="B2" workbookViewId="0"/>
  </sheetViews>
  <sheetFormatPr defaultRowHeight="15" x14ac:dyDescent="0.25"/>
  <cols>
    <col min="1" max="1" width="9.140625" hidden="1" customWidth="1"/>
    <col min="10" max="10" width="17.42578125" customWidth="1"/>
    <col min="12" max="12" width="28.28515625" bestFit="1" customWidth="1"/>
    <col min="13" max="16" width="11.5703125" bestFit="1" customWidth="1"/>
    <col min="17" max="17" width="12.85546875" hidden="1" customWidth="1"/>
    <col min="18" max="18" width="12.7109375" bestFit="1" customWidth="1"/>
    <col min="19" max="19" width="14.140625" bestFit="1" customWidth="1"/>
  </cols>
  <sheetData>
    <row r="1" spans="1:19" hidden="1" x14ac:dyDescent="0.25">
      <c r="A1" t="s">
        <v>509</v>
      </c>
      <c r="N1" t="s">
        <v>119</v>
      </c>
      <c r="O1" t="s">
        <v>119</v>
      </c>
      <c r="P1" t="s">
        <v>119</v>
      </c>
      <c r="Q1" t="s">
        <v>14</v>
      </c>
    </row>
    <row r="2" spans="1:19" x14ac:dyDescent="0.25">
      <c r="M2" s="1"/>
      <c r="N2" s="1"/>
      <c r="O2" s="1"/>
      <c r="P2" s="1"/>
    </row>
    <row r="3" spans="1:19" x14ac:dyDescent="0.25">
      <c r="M3" s="1"/>
      <c r="N3" s="1"/>
      <c r="O3" s="1"/>
      <c r="P3" s="1"/>
    </row>
    <row r="4" spans="1:19" x14ac:dyDescent="0.25">
      <c r="K4" t="s">
        <v>15</v>
      </c>
      <c r="M4" s="3"/>
      <c r="N4" s="3"/>
      <c r="O4" s="3"/>
      <c r="P4" s="3"/>
      <c r="Q4" s="3"/>
      <c r="R4" s="3"/>
    </row>
    <row r="5" spans="1:19" x14ac:dyDescent="0.25">
      <c r="M5" s="1">
        <v>43466</v>
      </c>
      <c r="N5" s="1">
        <v>43497</v>
      </c>
      <c r="O5" s="1">
        <v>43525</v>
      </c>
      <c r="P5" s="1">
        <v>43556</v>
      </c>
    </row>
    <row r="6" spans="1:19" x14ac:dyDescent="0.25">
      <c r="M6" s="1">
        <v>43496</v>
      </c>
      <c r="N6" s="1">
        <v>43524</v>
      </c>
      <c r="O6" s="1">
        <v>43555</v>
      </c>
      <c r="P6" s="1">
        <v>43585</v>
      </c>
    </row>
    <row r="7" spans="1:19" x14ac:dyDescent="0.25">
      <c r="M7" t="str">
        <f>TEXT(M6,"mmm yy")</f>
        <v>Jan 19</v>
      </c>
      <c r="N7" t="str">
        <f>TEXT(N6,"mmm yy")</f>
        <v>Feb 19</v>
      </c>
      <c r="O7" t="str">
        <f>TEXT(O6,"mmm yy")</f>
        <v>Mar 19</v>
      </c>
      <c r="P7" t="str">
        <f>TEXT(P6,"mmm yy")</f>
        <v>Apr 19</v>
      </c>
      <c r="R7" s="32" t="s">
        <v>16</v>
      </c>
      <c r="S7" t="s">
        <v>165</v>
      </c>
    </row>
    <row r="8" spans="1:19" x14ac:dyDescent="0.25">
      <c r="K8" s="2" t="s">
        <v>17</v>
      </c>
      <c r="M8">
        <f>L8+1</f>
        <v>1</v>
      </c>
      <c r="N8">
        <f>M8+1</f>
        <v>2</v>
      </c>
      <c r="O8">
        <f>N8+1</f>
        <v>3</v>
      </c>
      <c r="P8">
        <f>O8+1</f>
        <v>4</v>
      </c>
      <c r="R8" s="32"/>
    </row>
    <row r="9" spans="1:19" x14ac:dyDescent="0.25">
      <c r="L9" s="2" t="s">
        <v>18</v>
      </c>
      <c r="R9" s="32"/>
    </row>
    <row r="10" spans="1:19" x14ac:dyDescent="0.25">
      <c r="K10" t="str">
        <f>"44100"</f>
        <v>44100</v>
      </c>
      <c r="L10" t="str">
        <f>"Sales, Retail - North America"</f>
        <v>Sales, Retail - North America</v>
      </c>
      <c r="M10" s="4">
        <v>1492179.95</v>
      </c>
      <c r="N10" s="4">
        <v>1438350.35</v>
      </c>
      <c r="O10" s="4">
        <v>1479717.12</v>
      </c>
      <c r="P10" s="4">
        <v>1673406.93</v>
      </c>
      <c r="R10" s="33">
        <f>SUM(M10:Q10)</f>
        <v>6083654.3499999996</v>
      </c>
      <c r="S10" s="39">
        <f ca="1">OFFSET(R10,0,-2)</f>
        <v>1673406.93</v>
      </c>
    </row>
    <row r="11" spans="1:19" x14ac:dyDescent="0.25">
      <c r="A11" t="s">
        <v>119</v>
      </c>
      <c r="K11" t="str">
        <f>"44200"</f>
        <v>44200</v>
      </c>
      <c r="L11" t="str">
        <f>"Sales, Retail - EU"</f>
        <v>Sales, Retail - EU</v>
      </c>
      <c r="M11" s="4">
        <v>565659.56999999995</v>
      </c>
      <c r="N11" s="4">
        <v>611302.84</v>
      </c>
      <c r="O11" s="4">
        <v>675144.08</v>
      </c>
      <c r="P11" s="4">
        <v>739554.59</v>
      </c>
      <c r="R11" s="33">
        <f>SUM(M11:Q11)</f>
        <v>2591661.0799999996</v>
      </c>
      <c r="S11" s="39">
        <f ca="1">OFFSET(R11,0,-2)</f>
        <v>739554.59</v>
      </c>
    </row>
    <row r="12" spans="1:19" hidden="1" x14ac:dyDescent="0.25">
      <c r="A12" t="s">
        <v>14</v>
      </c>
      <c r="M12" s="4"/>
      <c r="N12" s="4"/>
      <c r="O12" s="4"/>
      <c r="P12" s="4"/>
      <c r="R12" s="33"/>
      <c r="S12" s="39"/>
    </row>
    <row r="13" spans="1:19" x14ac:dyDescent="0.25">
      <c r="L13" s="2" t="s">
        <v>30</v>
      </c>
      <c r="M13" s="4">
        <f>SUM(M10:M12)</f>
        <v>2057839.52</v>
      </c>
      <c r="N13" s="4">
        <f>SUM(N10:N12)</f>
        <v>2049653.19</v>
      </c>
      <c r="O13" s="4">
        <f>SUM(O10:O12)</f>
        <v>2154861.2000000002</v>
      </c>
      <c r="P13" s="4">
        <f>SUM(P10:P12)</f>
        <v>2412961.52</v>
      </c>
      <c r="R13" s="33">
        <f>SUM(M13:Q13)</f>
        <v>8675315.4299999997</v>
      </c>
      <c r="S13" s="39">
        <f ca="1">OFFSET(R13,0,-2)</f>
        <v>2412961.52</v>
      </c>
    </row>
    <row r="14" spans="1:19" x14ac:dyDescent="0.25">
      <c r="L14" s="2"/>
      <c r="M14" s="4"/>
      <c r="N14" s="4"/>
      <c r="O14" s="4"/>
      <c r="P14" s="4"/>
      <c r="R14" s="33"/>
      <c r="S14" s="39"/>
    </row>
    <row r="15" spans="1:19" x14ac:dyDescent="0.25">
      <c r="L15" s="2" t="s">
        <v>19</v>
      </c>
      <c r="M15" s="4"/>
      <c r="N15" s="4"/>
      <c r="O15" s="4"/>
      <c r="P15" s="4"/>
      <c r="R15" s="33"/>
      <c r="S15" s="39"/>
    </row>
    <row r="16" spans="1:19" x14ac:dyDescent="0.25">
      <c r="K16" t="str">
        <f>"52100"</f>
        <v>52100</v>
      </c>
      <c r="L16" t="str">
        <f>"COGS, Retail - North America"</f>
        <v>COGS, Retail - North America</v>
      </c>
      <c r="M16" s="4">
        <v>865525.22</v>
      </c>
      <c r="N16" s="4">
        <v>851937.41</v>
      </c>
      <c r="O16" s="4">
        <v>887279.89</v>
      </c>
      <c r="P16" s="4">
        <v>1035746.78</v>
      </c>
      <c r="R16" s="33">
        <f>SUM(M16:Q16)</f>
        <v>3640489.3</v>
      </c>
      <c r="S16" s="39">
        <f ca="1">OFFSET(R16,0,-2)</f>
        <v>1035746.78</v>
      </c>
    </row>
    <row r="17" spans="1:19" x14ac:dyDescent="0.25">
      <c r="A17" t="s">
        <v>119</v>
      </c>
      <c r="K17" t="str">
        <f>"52300"</f>
        <v>52300</v>
      </c>
      <c r="L17" t="str">
        <f>"COGS, Retail - EU"</f>
        <v>COGS, Retail - EU</v>
      </c>
      <c r="M17" s="4">
        <v>246876.15</v>
      </c>
      <c r="N17" s="4">
        <v>254675.72</v>
      </c>
      <c r="O17" s="4">
        <v>285427.93</v>
      </c>
      <c r="P17" s="4">
        <v>275525.71000000002</v>
      </c>
      <c r="R17" s="33">
        <f>SUM(M17:Q17)</f>
        <v>1062505.51</v>
      </c>
      <c r="S17" s="39">
        <f ca="1">OFFSET(R17,0,-2)</f>
        <v>275525.71000000002</v>
      </c>
    </row>
    <row r="18" spans="1:19" hidden="1" x14ac:dyDescent="0.25">
      <c r="A18" t="s">
        <v>14</v>
      </c>
      <c r="M18" s="4"/>
      <c r="N18" s="4"/>
      <c r="O18" s="4"/>
      <c r="P18" s="4"/>
      <c r="R18" s="33"/>
      <c r="S18" s="39"/>
    </row>
    <row r="19" spans="1:19" x14ac:dyDescent="0.25">
      <c r="L19" s="2" t="s">
        <v>45</v>
      </c>
      <c r="M19" s="4">
        <f>SUM(M16:M18)</f>
        <v>1112401.3699999999</v>
      </c>
      <c r="N19" s="4">
        <f>SUM(N16:N18)</f>
        <v>1106613.1300000001</v>
      </c>
      <c r="O19" s="4">
        <f>SUM(O16:O18)</f>
        <v>1172707.82</v>
      </c>
      <c r="P19" s="4">
        <f>SUM(P16:P18)</f>
        <v>1311272.49</v>
      </c>
      <c r="R19" s="33">
        <f>SUM(M19:Q19)</f>
        <v>4702994.8100000005</v>
      </c>
      <c r="S19" s="39">
        <f ca="1">OFFSET(R19,0,-2)</f>
        <v>1311272.49</v>
      </c>
    </row>
    <row r="20" spans="1:19" x14ac:dyDescent="0.25">
      <c r="M20" s="4"/>
      <c r="N20" s="4"/>
      <c r="O20" s="4"/>
      <c r="P20" s="4"/>
      <c r="R20" s="33"/>
      <c r="S20" s="39"/>
    </row>
    <row r="21" spans="1:19" x14ac:dyDescent="0.25">
      <c r="L21" s="2" t="s">
        <v>20</v>
      </c>
      <c r="M21" s="4">
        <f>M13-M19</f>
        <v>945438.15000000014</v>
      </c>
      <c r="N21" s="4">
        <f>N13-N19</f>
        <v>943040.05999999982</v>
      </c>
      <c r="O21" s="4">
        <f>O13-O19</f>
        <v>982153.38000000012</v>
      </c>
      <c r="P21" s="4">
        <f>P13-P19</f>
        <v>1101689.03</v>
      </c>
      <c r="R21" s="33">
        <f>SUM(M21:Q21)</f>
        <v>3972320.62</v>
      </c>
      <c r="S21" s="39">
        <f ca="1">OFFSET(R21,0,-2)</f>
        <v>1101689.03</v>
      </c>
    </row>
    <row r="22" spans="1:19" x14ac:dyDescent="0.25">
      <c r="L22" s="2" t="s">
        <v>21</v>
      </c>
      <c r="M22" s="5">
        <f>M21/M13</f>
        <v>0.459432400248587</v>
      </c>
      <c r="N22" s="5">
        <f>N21/N13</f>
        <v>0.46009737871800638</v>
      </c>
      <c r="O22" s="5">
        <f>O21/O13</f>
        <v>0.45578498513036481</v>
      </c>
      <c r="P22" s="5">
        <f>P21/P13</f>
        <v>0.45657132153520624</v>
      </c>
      <c r="R22" s="34">
        <f>R21/R13</f>
        <v>0.45788774506842345</v>
      </c>
      <c r="S22" s="40">
        <f ca="1">OFFSET(R22,0,-2)</f>
        <v>0.45657132153520624</v>
      </c>
    </row>
    <row r="23" spans="1:19" x14ac:dyDescent="0.25">
      <c r="M23" s="4"/>
      <c r="N23" s="4"/>
      <c r="O23" s="4"/>
      <c r="P23" s="4"/>
      <c r="Q23" s="4"/>
      <c r="R23" s="32"/>
      <c r="S23" s="41"/>
    </row>
    <row r="24" spans="1:19" x14ac:dyDescent="0.25">
      <c r="R24" s="32"/>
      <c r="S24" s="41"/>
    </row>
    <row r="25" spans="1:19" x14ac:dyDescent="0.25">
      <c r="K25" s="2" t="s">
        <v>22</v>
      </c>
      <c r="R25" s="32"/>
      <c r="S25" s="41"/>
    </row>
    <row r="26" spans="1:19" x14ac:dyDescent="0.25">
      <c r="L26" s="2" t="s">
        <v>18</v>
      </c>
      <c r="R26" s="32"/>
      <c r="S26" s="41"/>
    </row>
    <row r="27" spans="1:19" x14ac:dyDescent="0.25">
      <c r="K27" t="str">
        <f>"44100"</f>
        <v>44100</v>
      </c>
      <c r="L27" t="str">
        <f>"Sales, Retail - North America"</f>
        <v>Sales, Retail - North America</v>
      </c>
      <c r="M27" s="4">
        <v>1344526.92</v>
      </c>
      <c r="N27" s="4">
        <v>1298083.53</v>
      </c>
      <c r="O27" s="4">
        <v>1384862.96</v>
      </c>
      <c r="P27" s="4">
        <v>1534600.33</v>
      </c>
      <c r="R27" s="33">
        <f>SUM(M27:Q27)</f>
        <v>5562073.7400000002</v>
      </c>
      <c r="S27" s="39">
        <f ca="1">OFFSET(R27,0,-2)</f>
        <v>1534600.33</v>
      </c>
    </row>
    <row r="28" spans="1:19" x14ac:dyDescent="0.25">
      <c r="A28" t="s">
        <v>119</v>
      </c>
      <c r="K28" t="str">
        <f>"44200"</f>
        <v>44200</v>
      </c>
      <c r="L28" t="str">
        <f>"Sales, Retail - EU"</f>
        <v>Sales, Retail - EU</v>
      </c>
      <c r="M28" s="4">
        <v>486239.17</v>
      </c>
      <c r="N28" s="4">
        <v>568076.48</v>
      </c>
      <c r="O28" s="4">
        <v>587528.74</v>
      </c>
      <c r="P28" s="4">
        <v>654700.68999999994</v>
      </c>
      <c r="R28" s="33">
        <f>SUM(M28:Q28)</f>
        <v>2296545.08</v>
      </c>
      <c r="S28" s="39">
        <f ca="1">OFFSET(R28,0,-2)</f>
        <v>654700.68999999994</v>
      </c>
    </row>
    <row r="29" spans="1:19" hidden="1" x14ac:dyDescent="0.25">
      <c r="A29" t="s">
        <v>14</v>
      </c>
      <c r="M29" s="4"/>
      <c r="N29" s="4"/>
      <c r="O29" s="4"/>
      <c r="P29" s="4"/>
      <c r="R29" s="33"/>
      <c r="S29" s="39"/>
    </row>
    <row r="30" spans="1:19" x14ac:dyDescent="0.25">
      <c r="L30" s="2" t="s">
        <v>30</v>
      </c>
      <c r="M30" s="4">
        <f>SUM(M27:M29)</f>
        <v>1830766.0899999999</v>
      </c>
      <c r="N30" s="4">
        <f>SUM(N27:N29)</f>
        <v>1866160.01</v>
      </c>
      <c r="O30" s="4">
        <f>SUM(O27:O29)</f>
        <v>1972391.7</v>
      </c>
      <c r="P30" s="4">
        <f>SUM(P27:P29)</f>
        <v>2189301.02</v>
      </c>
      <c r="R30" s="33">
        <f>SUM(M30:Q30)</f>
        <v>7858618.8200000003</v>
      </c>
      <c r="S30" s="39">
        <f ca="1">OFFSET(R30,0,-2)</f>
        <v>2189301.02</v>
      </c>
    </row>
    <row r="31" spans="1:19" x14ac:dyDescent="0.25">
      <c r="L31" s="2"/>
      <c r="M31" s="4"/>
      <c r="N31" s="4"/>
      <c r="O31" s="4"/>
      <c r="P31" s="4"/>
      <c r="R31" s="33"/>
      <c r="S31" s="39"/>
    </row>
    <row r="32" spans="1:19" x14ac:dyDescent="0.25">
      <c r="L32" s="2" t="s">
        <v>19</v>
      </c>
      <c r="M32" s="4"/>
      <c r="N32" s="4"/>
      <c r="O32" s="4"/>
      <c r="P32" s="4"/>
      <c r="R32" s="33"/>
      <c r="S32" s="39"/>
    </row>
    <row r="33" spans="1:19" x14ac:dyDescent="0.25">
      <c r="K33" t="str">
        <f>"52100"</f>
        <v>52100</v>
      </c>
      <c r="L33" t="str">
        <f>"COGS, Retail - North America"</f>
        <v>COGS, Retail - North America</v>
      </c>
      <c r="M33" s="4">
        <v>776511.99</v>
      </c>
      <c r="N33" s="4">
        <v>800002.5</v>
      </c>
      <c r="O33" s="4">
        <v>851489.79</v>
      </c>
      <c r="P33" s="4">
        <v>986449.77</v>
      </c>
      <c r="R33" s="33">
        <f>SUM(M33:Q33)</f>
        <v>3414454.0500000003</v>
      </c>
      <c r="S33" s="39">
        <f ca="1">OFFSET(R33,0,-2)</f>
        <v>986449.77</v>
      </c>
    </row>
    <row r="34" spans="1:19" x14ac:dyDescent="0.25">
      <c r="A34" t="s">
        <v>119</v>
      </c>
      <c r="K34" t="str">
        <f>"52300"</f>
        <v>52300</v>
      </c>
      <c r="L34" t="str">
        <f>"COGS, Retail - EU"</f>
        <v>COGS, Retail - EU</v>
      </c>
      <c r="M34" s="4">
        <v>225187.65</v>
      </c>
      <c r="N34" s="4">
        <v>241011.57</v>
      </c>
      <c r="O34" s="4">
        <v>271134.51</v>
      </c>
      <c r="P34" s="4">
        <v>262302.21999999997</v>
      </c>
      <c r="R34" s="33">
        <f>SUM(M34:Q34)</f>
        <v>999635.95</v>
      </c>
      <c r="S34" s="39">
        <f ca="1">OFFSET(R34,0,-2)</f>
        <v>262302.21999999997</v>
      </c>
    </row>
    <row r="35" spans="1:19" hidden="1" x14ac:dyDescent="0.25">
      <c r="A35" t="s">
        <v>14</v>
      </c>
      <c r="M35" s="4"/>
      <c r="N35" s="4"/>
      <c r="O35" s="4"/>
      <c r="P35" s="4"/>
      <c r="R35" s="33"/>
      <c r="S35" s="39"/>
    </row>
    <row r="36" spans="1:19" x14ac:dyDescent="0.25">
      <c r="L36" s="2" t="s">
        <v>45</v>
      </c>
      <c r="M36" s="4">
        <f>SUM(M33:M35)</f>
        <v>1001699.64</v>
      </c>
      <c r="N36" s="4">
        <f>SUM(N33:N35)</f>
        <v>1041014.0700000001</v>
      </c>
      <c r="O36" s="4">
        <f>SUM(O33:O35)</f>
        <v>1122624.3</v>
      </c>
      <c r="P36" s="4">
        <f>SUM(P33:P35)</f>
        <v>1248751.99</v>
      </c>
      <c r="R36" s="33">
        <f>SUM(M36:Q36)</f>
        <v>4414090</v>
      </c>
      <c r="S36" s="39">
        <f ca="1">OFFSET(R36,0,-2)</f>
        <v>1248751.99</v>
      </c>
    </row>
    <row r="37" spans="1:19" x14ac:dyDescent="0.25">
      <c r="M37" s="4"/>
      <c r="N37" s="4"/>
      <c r="O37" s="4"/>
      <c r="P37" s="4"/>
      <c r="R37" s="33"/>
      <c r="S37" s="39"/>
    </row>
    <row r="38" spans="1:19" x14ac:dyDescent="0.25">
      <c r="L38" s="2" t="s">
        <v>20</v>
      </c>
      <c r="M38" s="4">
        <f>M30-M36</f>
        <v>829066.44999999984</v>
      </c>
      <c r="N38" s="4">
        <f>N30-N36</f>
        <v>825145.94</v>
      </c>
      <c r="O38" s="4">
        <f>O30-O36</f>
        <v>849767.39999999991</v>
      </c>
      <c r="P38" s="4">
        <f>P30-P36</f>
        <v>940549.03</v>
      </c>
      <c r="R38" s="33">
        <f>SUM(M38:Q38)</f>
        <v>3444528.8199999994</v>
      </c>
      <c r="S38" s="39">
        <f ca="1">OFFSET(R38,0,-2)</f>
        <v>940549.03</v>
      </c>
    </row>
    <row r="39" spans="1:19" x14ac:dyDescent="0.25">
      <c r="L39" s="2" t="s">
        <v>21</v>
      </c>
      <c r="M39" s="5">
        <f>M38/M30</f>
        <v>0.4528521991577853</v>
      </c>
      <c r="N39" s="5">
        <f>N38/N30</f>
        <v>0.44216248101897754</v>
      </c>
      <c r="O39" s="5">
        <f>O38/O30</f>
        <v>0.43083095512924735</v>
      </c>
      <c r="P39" s="5">
        <f>P38/P30</f>
        <v>0.42961156159329794</v>
      </c>
      <c r="R39" s="34">
        <f>R38/R30</f>
        <v>0.43831224021627752</v>
      </c>
      <c r="S39" s="40">
        <f ca="1">OFFSET(R39,0,-2)</f>
        <v>0.42961156159329794</v>
      </c>
    </row>
    <row r="40" spans="1:19" x14ac:dyDescent="0.25">
      <c r="R40" s="32"/>
      <c r="S40" s="41"/>
    </row>
    <row r="41" spans="1:19" x14ac:dyDescent="0.25">
      <c r="R41" s="32"/>
      <c r="S41" s="41"/>
    </row>
    <row r="42" spans="1:19" x14ac:dyDescent="0.25">
      <c r="K42" s="2" t="s">
        <v>23</v>
      </c>
      <c r="R42" s="32"/>
      <c r="S42" s="41"/>
    </row>
    <row r="43" spans="1:19" x14ac:dyDescent="0.25">
      <c r="L43" s="2" t="s">
        <v>18</v>
      </c>
      <c r="R43" s="32"/>
      <c r="S43" s="41"/>
    </row>
    <row r="44" spans="1:19" x14ac:dyDescent="0.25">
      <c r="K44" t="str">
        <f>"44100"</f>
        <v>44100</v>
      </c>
      <c r="L44" t="str">
        <f>"Sales, Retail - North America"</f>
        <v>Sales, Retail - North America</v>
      </c>
      <c r="M44" s="4">
        <f t="shared" ref="M44:P45" si="0">M10-M27</f>
        <v>147653.03000000003</v>
      </c>
      <c r="N44" s="4">
        <f t="shared" si="0"/>
        <v>140266.82000000007</v>
      </c>
      <c r="O44" s="4">
        <f t="shared" si="0"/>
        <v>94854.160000000149</v>
      </c>
      <c r="P44" s="4">
        <f t="shared" si="0"/>
        <v>138806.59999999986</v>
      </c>
      <c r="R44" s="33">
        <f>R10-R27</f>
        <v>521580.6099999994</v>
      </c>
      <c r="S44" s="39">
        <f ca="1">OFFSET(R44,0,-2)</f>
        <v>138806.59999999986</v>
      </c>
    </row>
    <row r="45" spans="1:19" x14ac:dyDescent="0.25">
      <c r="A45" t="s">
        <v>119</v>
      </c>
      <c r="K45" t="str">
        <f>"44200"</f>
        <v>44200</v>
      </c>
      <c r="L45" t="str">
        <f>"Sales, Retail - EU"</f>
        <v>Sales, Retail - EU</v>
      </c>
      <c r="M45" s="4">
        <f t="shared" si="0"/>
        <v>79420.399999999965</v>
      </c>
      <c r="N45" s="4">
        <f t="shared" si="0"/>
        <v>43226.359999999986</v>
      </c>
      <c r="O45" s="4">
        <f t="shared" si="0"/>
        <v>87615.339999999967</v>
      </c>
      <c r="P45" s="4">
        <f t="shared" si="0"/>
        <v>84853.900000000023</v>
      </c>
      <c r="R45" s="33">
        <f>R11-R28</f>
        <v>295115.99999999953</v>
      </c>
      <c r="S45" s="39">
        <f ca="1">OFFSET(R45,0,-2)</f>
        <v>84853.900000000023</v>
      </c>
    </row>
    <row r="46" spans="1:19" hidden="1" x14ac:dyDescent="0.25">
      <c r="A46" t="s">
        <v>14</v>
      </c>
      <c r="M46" s="4"/>
      <c r="N46" s="4"/>
      <c r="O46" s="4"/>
      <c r="P46" s="4"/>
      <c r="R46" s="33"/>
      <c r="S46" s="39"/>
    </row>
    <row r="47" spans="1:19" x14ac:dyDescent="0.25">
      <c r="L47" s="2" t="s">
        <v>30</v>
      </c>
      <c r="M47" s="4">
        <f>M13-M30</f>
        <v>227073.43000000017</v>
      </c>
      <c r="N47" s="4">
        <f>N13-N30</f>
        <v>183493.17999999993</v>
      </c>
      <c r="O47" s="4">
        <f>O13-O30</f>
        <v>182469.50000000023</v>
      </c>
      <c r="P47" s="4">
        <f>P13-P30</f>
        <v>223660.5</v>
      </c>
      <c r="R47" s="33">
        <f>R13-R30</f>
        <v>816696.6099999994</v>
      </c>
      <c r="S47" s="39">
        <f ca="1">OFFSET(R47,0,-2)</f>
        <v>223660.5</v>
      </c>
    </row>
    <row r="48" spans="1:19" x14ac:dyDescent="0.25">
      <c r="L48" s="2"/>
      <c r="M48" s="4"/>
      <c r="N48" s="4"/>
      <c r="O48" s="4"/>
      <c r="P48" s="4"/>
      <c r="R48" s="33"/>
      <c r="S48" s="39"/>
    </row>
    <row r="49" spans="1:19" x14ac:dyDescent="0.25">
      <c r="L49" s="2" t="s">
        <v>19</v>
      </c>
      <c r="R49" s="32"/>
      <c r="S49" s="41"/>
    </row>
    <row r="50" spans="1:19" x14ac:dyDescent="0.25">
      <c r="K50" t="str">
        <f>"52100"</f>
        <v>52100</v>
      </c>
      <c r="L50" t="str">
        <f>"COGS, Retail - North America"</f>
        <v>COGS, Retail - North America</v>
      </c>
      <c r="M50" s="4">
        <f t="shared" ref="M50:P51" si="1">M16-M33</f>
        <v>89013.229999999981</v>
      </c>
      <c r="N50" s="4">
        <f t="shared" si="1"/>
        <v>51934.910000000033</v>
      </c>
      <c r="O50" s="4">
        <f t="shared" si="1"/>
        <v>35790.099999999977</v>
      </c>
      <c r="P50" s="4">
        <f t="shared" si="1"/>
        <v>49297.010000000009</v>
      </c>
      <c r="R50" s="33">
        <f>R16-R33</f>
        <v>226035.24999999953</v>
      </c>
      <c r="S50" s="39">
        <f ca="1">OFFSET(R50,0,-2)</f>
        <v>49297.010000000009</v>
      </c>
    </row>
    <row r="51" spans="1:19" x14ac:dyDescent="0.25">
      <c r="A51" t="s">
        <v>119</v>
      </c>
      <c r="K51" t="str">
        <f>"52300"</f>
        <v>52300</v>
      </c>
      <c r="L51" t="str">
        <f>"COGS, Retail - EU"</f>
        <v>COGS, Retail - EU</v>
      </c>
      <c r="M51" s="4">
        <f t="shared" si="1"/>
        <v>21688.5</v>
      </c>
      <c r="N51" s="4">
        <f t="shared" si="1"/>
        <v>13664.149999999994</v>
      </c>
      <c r="O51" s="4">
        <f t="shared" si="1"/>
        <v>14293.419999999984</v>
      </c>
      <c r="P51" s="4">
        <f t="shared" si="1"/>
        <v>13223.490000000049</v>
      </c>
      <c r="R51" s="33">
        <f>R17-R34</f>
        <v>62869.560000000056</v>
      </c>
      <c r="S51" s="39">
        <f ca="1">OFFSET(R51,0,-2)</f>
        <v>13223.490000000049</v>
      </c>
    </row>
    <row r="52" spans="1:19" hidden="1" x14ac:dyDescent="0.25">
      <c r="A52" t="s">
        <v>14</v>
      </c>
      <c r="M52" s="4"/>
      <c r="N52" s="4"/>
      <c r="O52" s="4"/>
      <c r="P52" s="4"/>
      <c r="R52" s="33"/>
      <c r="S52" s="39"/>
    </row>
    <row r="53" spans="1:19" x14ac:dyDescent="0.25">
      <c r="L53" s="2" t="s">
        <v>45</v>
      </c>
      <c r="M53" s="4">
        <f>M19-M36</f>
        <v>110701.72999999986</v>
      </c>
      <c r="N53" s="4">
        <f>N19-N36</f>
        <v>65599.060000000056</v>
      </c>
      <c r="O53" s="4">
        <f>O19-O36</f>
        <v>50083.520000000019</v>
      </c>
      <c r="P53" s="4">
        <f>P19-P36</f>
        <v>62520.5</v>
      </c>
      <c r="R53" s="33">
        <f>R19-R36</f>
        <v>288904.81000000052</v>
      </c>
      <c r="S53" s="39">
        <f ca="1">OFFSET(R53,0,-2)</f>
        <v>62520.5</v>
      </c>
    </row>
    <row r="54" spans="1:19" x14ac:dyDescent="0.25">
      <c r="R54" s="32"/>
      <c r="S54" s="41"/>
    </row>
    <row r="55" spans="1:19" x14ac:dyDescent="0.25">
      <c r="L55" s="2" t="s">
        <v>20</v>
      </c>
      <c r="M55" s="4">
        <f t="shared" ref="M55:P56" si="2">M21-M38</f>
        <v>116371.7000000003</v>
      </c>
      <c r="N55" s="4">
        <f t="shared" si="2"/>
        <v>117894.11999999988</v>
      </c>
      <c r="O55" s="4">
        <f t="shared" si="2"/>
        <v>132385.98000000021</v>
      </c>
      <c r="P55" s="4">
        <f t="shared" si="2"/>
        <v>161140</v>
      </c>
      <c r="R55" s="33">
        <f>R21-R38</f>
        <v>527791.80000000075</v>
      </c>
      <c r="S55" s="39">
        <f ca="1">OFFSET(R55,0,-2)</f>
        <v>161140</v>
      </c>
    </row>
    <row r="56" spans="1:19" x14ac:dyDescent="0.25">
      <c r="L56" s="2" t="s">
        <v>21</v>
      </c>
      <c r="M56" s="5">
        <f t="shared" si="2"/>
        <v>6.5802010908017072E-3</v>
      </c>
      <c r="N56" s="5">
        <f t="shared" si="2"/>
        <v>1.793489769902884E-2</v>
      </c>
      <c r="O56" s="5">
        <f t="shared" si="2"/>
        <v>2.4954030001117455E-2</v>
      </c>
      <c r="P56" s="5">
        <f t="shared" si="2"/>
        <v>2.6959759941908301E-2</v>
      </c>
      <c r="R56" s="34">
        <f>R22-R39</f>
        <v>1.9575504852145931E-2</v>
      </c>
      <c r="S56" s="40">
        <f ca="1">OFFSET(R56,0,-2)</f>
        <v>2.6959759941908301E-2</v>
      </c>
    </row>
    <row r="57" spans="1:19" x14ac:dyDescent="0.25">
      <c r="R57" s="32"/>
      <c r="S57" s="41"/>
    </row>
    <row r="58" spans="1:19" x14ac:dyDescent="0.25">
      <c r="R58" s="32"/>
      <c r="S58" s="41"/>
    </row>
    <row r="59" spans="1:19" x14ac:dyDescent="0.25">
      <c r="K59" s="2" t="s">
        <v>24</v>
      </c>
      <c r="R59" s="32"/>
      <c r="S59" s="41"/>
    </row>
    <row r="60" spans="1:19" x14ac:dyDescent="0.25">
      <c r="L60" s="2" t="s">
        <v>18</v>
      </c>
      <c r="R60" s="32"/>
      <c r="S60" s="41"/>
    </row>
    <row r="61" spans="1:19" x14ac:dyDescent="0.25">
      <c r="K61" t="str">
        <f>"44100"</f>
        <v>44100</v>
      </c>
      <c r="L61" t="str">
        <f>"Sales, Retail - North America"</f>
        <v>Sales, Retail - North America</v>
      </c>
      <c r="M61" s="5">
        <f t="shared" ref="M61:P62" si="3">M44/M27</f>
        <v>0.10981783094383862</v>
      </c>
      <c r="N61" s="5">
        <f t="shared" si="3"/>
        <v>0.10805685208870962</v>
      </c>
      <c r="O61" s="5">
        <f t="shared" si="3"/>
        <v>6.8493535273699682E-2</v>
      </c>
      <c r="P61" s="5">
        <f t="shared" si="3"/>
        <v>9.0451303369653166E-2</v>
      </c>
      <c r="R61" s="34">
        <f>R44/R27</f>
        <v>9.3774486707901755E-2</v>
      </c>
      <c r="S61" s="40">
        <f ca="1">OFFSET(R61,0,-2)</f>
        <v>9.0451303369653166E-2</v>
      </c>
    </row>
    <row r="62" spans="1:19" x14ac:dyDescent="0.25">
      <c r="A62" t="s">
        <v>119</v>
      </c>
      <c r="K62" t="str">
        <f>"44200"</f>
        <v>44200</v>
      </c>
      <c r="L62" t="str">
        <f>"Sales, Retail - EU"</f>
        <v>Sales, Retail - EU</v>
      </c>
      <c r="M62" s="5">
        <f t="shared" si="3"/>
        <v>0.16333608006117642</v>
      </c>
      <c r="N62" s="5">
        <f t="shared" si="3"/>
        <v>7.6092500784401398E-2</v>
      </c>
      <c r="O62" s="5">
        <f t="shared" si="3"/>
        <v>0.14912519853922374</v>
      </c>
      <c r="P62" s="5">
        <f t="shared" si="3"/>
        <v>0.129607164458617</v>
      </c>
      <c r="R62" s="34">
        <f>R45/R28</f>
        <v>0.12850433573896991</v>
      </c>
      <c r="S62" s="40">
        <f ca="1">OFFSET(R62,0,-2)</f>
        <v>0.129607164458617</v>
      </c>
    </row>
    <row r="63" spans="1:19" hidden="1" x14ac:dyDescent="0.25">
      <c r="A63" t="s">
        <v>14</v>
      </c>
      <c r="M63" s="5"/>
      <c r="N63" s="5"/>
      <c r="O63" s="5"/>
      <c r="P63" s="5"/>
      <c r="R63" s="34"/>
      <c r="S63" s="40"/>
    </row>
    <row r="64" spans="1:19" x14ac:dyDescent="0.25">
      <c r="L64" s="2" t="s">
        <v>30</v>
      </c>
      <c r="M64" s="5">
        <f>M47/M30</f>
        <v>0.12403191824467329</v>
      </c>
      <c r="N64" s="5">
        <f>N47/N30</f>
        <v>9.8326605980587872E-2</v>
      </c>
      <c r="O64" s="5">
        <f>O47/O30</f>
        <v>9.2511796718674211E-2</v>
      </c>
      <c r="P64" s="5">
        <f>P47/P30</f>
        <v>0.10216068871150483</v>
      </c>
      <c r="R64" s="34">
        <f>R47/R30</f>
        <v>0.10392368286416001</v>
      </c>
      <c r="S64" s="40">
        <f ca="1">OFFSET(R64,0,-2)</f>
        <v>0.10216068871150483</v>
      </c>
    </row>
    <row r="65" spans="1:77" x14ac:dyDescent="0.25">
      <c r="L65" s="2"/>
      <c r="M65" s="5"/>
      <c r="N65" s="5"/>
      <c r="O65" s="5"/>
      <c r="P65" s="5"/>
      <c r="R65" s="34"/>
      <c r="S65" s="40"/>
    </row>
    <row r="66" spans="1:77" x14ac:dyDescent="0.25">
      <c r="L66" s="2" t="s">
        <v>19</v>
      </c>
      <c r="M66" s="5"/>
      <c r="N66" s="5"/>
      <c r="O66" s="5"/>
      <c r="P66" s="5"/>
      <c r="R66" s="34"/>
      <c r="S66" s="40"/>
    </row>
    <row r="67" spans="1:77" x14ac:dyDescent="0.25">
      <c r="K67" t="str">
        <f>"52100"</f>
        <v>52100</v>
      </c>
      <c r="L67" t="str">
        <f>"COGS, Retail - North America"</f>
        <v>COGS, Retail - North America</v>
      </c>
      <c r="M67" s="5">
        <f t="shared" ref="M67:P68" si="4">M50/M33</f>
        <v>0.11463213851984434</v>
      </c>
      <c r="N67" s="5">
        <f t="shared" si="4"/>
        <v>6.4918434629891816E-2</v>
      </c>
      <c r="O67" s="5">
        <f t="shared" si="4"/>
        <v>4.2032330182138734E-2</v>
      </c>
      <c r="P67" s="5">
        <f t="shared" si="4"/>
        <v>4.997417151813012E-2</v>
      </c>
      <c r="R67" s="34">
        <f>R50/R33</f>
        <v>6.6199529028659651E-2</v>
      </c>
      <c r="S67" s="40">
        <f ca="1">OFFSET(R67,0,-2)</f>
        <v>4.997417151813012E-2</v>
      </c>
    </row>
    <row r="68" spans="1:77" x14ac:dyDescent="0.25">
      <c r="A68" t="s">
        <v>119</v>
      </c>
      <c r="K68" t="str">
        <f>"52300"</f>
        <v>52300</v>
      </c>
      <c r="L68" t="str">
        <f>"COGS, Retail - EU"</f>
        <v>COGS, Retail - EU</v>
      </c>
      <c r="M68" s="5">
        <f t="shared" si="4"/>
        <v>9.6313008284424129E-2</v>
      </c>
      <c r="N68" s="5">
        <f t="shared" si="4"/>
        <v>5.6694996012017156E-2</v>
      </c>
      <c r="O68" s="5">
        <f t="shared" si="4"/>
        <v>5.2717081274530425E-2</v>
      </c>
      <c r="P68" s="5">
        <f t="shared" si="4"/>
        <v>5.0413183693222459E-2</v>
      </c>
      <c r="R68" s="34">
        <f>R51/R34</f>
        <v>6.289245599860635E-2</v>
      </c>
      <c r="S68" s="40">
        <f ca="1">OFFSET(R68,0,-2)</f>
        <v>5.0413183693222459E-2</v>
      </c>
    </row>
    <row r="69" spans="1:77" hidden="1" x14ac:dyDescent="0.25">
      <c r="A69" t="s">
        <v>14</v>
      </c>
      <c r="M69" s="5"/>
      <c r="N69" s="5"/>
      <c r="O69" s="5"/>
      <c r="P69" s="5"/>
      <c r="R69" s="34"/>
      <c r="S69" s="40"/>
    </row>
    <row r="70" spans="1:77" x14ac:dyDescent="0.25">
      <c r="L70" s="2" t="s">
        <v>45</v>
      </c>
      <c r="M70" s="5">
        <f>M53/M36</f>
        <v>0.11051389616152789</v>
      </c>
      <c r="N70" s="5">
        <f t="shared" ref="N70:P70" si="5">N53/N36</f>
        <v>6.3014575778020041E-2</v>
      </c>
      <c r="O70" s="5">
        <f t="shared" si="5"/>
        <v>4.4612894981874179E-2</v>
      </c>
      <c r="P70" s="5">
        <f t="shared" si="5"/>
        <v>5.0066386680993398E-2</v>
      </c>
      <c r="R70" s="34">
        <f>R53/R36</f>
        <v>6.5450593440550722E-2</v>
      </c>
      <c r="S70" s="40">
        <f ca="1">OFFSET(R70,0,-2)</f>
        <v>5.0066386680993398E-2</v>
      </c>
    </row>
    <row r="71" spans="1:77" x14ac:dyDescent="0.25">
      <c r="M71" s="5"/>
      <c r="N71" s="5"/>
      <c r="O71" s="5"/>
      <c r="P71" s="5"/>
      <c r="R71" s="34"/>
      <c r="S71" s="40"/>
    </row>
    <row r="72" spans="1:77" x14ac:dyDescent="0.25">
      <c r="L72" s="2"/>
      <c r="M72" s="5"/>
      <c r="N72" s="5"/>
      <c r="O72" s="5"/>
      <c r="P72" s="5"/>
      <c r="R72" s="34"/>
      <c r="S72" s="40"/>
    </row>
    <row r="73" spans="1:77" x14ac:dyDescent="0.25">
      <c r="L73" s="2"/>
      <c r="M73" s="5"/>
      <c r="N73" s="5"/>
      <c r="O73" s="5"/>
      <c r="P73" s="5"/>
      <c r="R73" s="34"/>
      <c r="S73" s="40"/>
    </row>
    <row r="74" spans="1:77" x14ac:dyDescent="0.25">
      <c r="BT74" s="1"/>
    </row>
    <row r="75" spans="1:77" x14ac:dyDescent="0.25">
      <c r="BU75" s="1"/>
    </row>
    <row r="76" spans="1:77" x14ac:dyDescent="0.25">
      <c r="BV76" s="1"/>
    </row>
    <row r="77" spans="1:77" x14ac:dyDescent="0.25">
      <c r="BW77" s="1"/>
    </row>
    <row r="78" spans="1:77" x14ac:dyDescent="0.25">
      <c r="BX78" s="1"/>
    </row>
    <row r="79" spans="1:77" x14ac:dyDescent="0.25">
      <c r="BY79"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opLeftCell="B2" workbookViewId="0"/>
  </sheetViews>
  <sheetFormatPr defaultRowHeight="15" x14ac:dyDescent="0.25"/>
  <cols>
    <col min="1" max="1" width="9.140625" hidden="1" customWidth="1"/>
    <col min="3" max="3" width="26.42578125" bestFit="1" customWidth="1"/>
    <col min="4" max="5" width="10" bestFit="1" customWidth="1"/>
    <col min="6" max="6" width="9.140625" hidden="1" customWidth="1"/>
    <col min="7" max="7" width="5.7109375" bestFit="1" customWidth="1"/>
    <col min="8" max="8" width="1.7109375" customWidth="1"/>
    <col min="9" max="10" width="10" bestFit="1" customWidth="1"/>
    <col min="11" max="11" width="10" hidden="1" customWidth="1"/>
    <col min="12" max="12" width="5.7109375" bestFit="1" customWidth="1"/>
  </cols>
  <sheetData>
    <row r="1" spans="1:12" hidden="1" x14ac:dyDescent="0.25">
      <c r="A1" t="s">
        <v>511</v>
      </c>
      <c r="D1" t="s">
        <v>25</v>
      </c>
      <c r="E1" t="s">
        <v>25</v>
      </c>
      <c r="F1" t="s">
        <v>14</v>
      </c>
      <c r="G1" t="s">
        <v>25</v>
      </c>
      <c r="I1" t="s">
        <v>25</v>
      </c>
      <c r="J1" t="s">
        <v>25</v>
      </c>
      <c r="K1" t="s">
        <v>14</v>
      </c>
      <c r="L1" t="s">
        <v>25</v>
      </c>
    </row>
    <row r="2" spans="1:12" x14ac:dyDescent="0.25">
      <c r="C2" s="1"/>
    </row>
    <row r="3" spans="1:12" x14ac:dyDescent="0.25">
      <c r="D3" s="19" t="str">
        <f>PeriodStart</f>
        <v>4/1/2019</v>
      </c>
      <c r="I3" s="19">
        <f>FiscalStart</f>
        <v>43466</v>
      </c>
    </row>
    <row r="4" spans="1:12" x14ac:dyDescent="0.25">
      <c r="D4" s="19">
        <f>PeriodEnd</f>
        <v>43585</v>
      </c>
      <c r="I4" s="19">
        <f>PeriodEnd</f>
        <v>43585</v>
      </c>
    </row>
    <row r="5" spans="1:12" x14ac:dyDescent="0.25">
      <c r="C5" s="6"/>
      <c r="D5" s="57" t="str">
        <f>"For month of "&amp;MonthName</f>
        <v>For month of April</v>
      </c>
      <c r="E5" s="58"/>
      <c r="F5" s="58"/>
      <c r="G5" s="59"/>
      <c r="H5" s="6"/>
      <c r="I5" s="60" t="str">
        <f>"Year-to-Date - "&amp;FiscalYear</f>
        <v>Year-to-Date - 2019</v>
      </c>
      <c r="J5" s="61"/>
      <c r="K5" s="61"/>
      <c r="L5" s="62"/>
    </row>
    <row r="6" spans="1:12" x14ac:dyDescent="0.25">
      <c r="C6" s="6"/>
      <c r="D6" s="7" t="s">
        <v>26</v>
      </c>
      <c r="E6" s="7" t="s">
        <v>27</v>
      </c>
      <c r="F6" s="7" t="s">
        <v>23</v>
      </c>
      <c r="G6" s="7" t="s">
        <v>28</v>
      </c>
      <c r="H6" s="8"/>
      <c r="I6" s="9" t="s">
        <v>26</v>
      </c>
      <c r="J6" s="9" t="s">
        <v>27</v>
      </c>
      <c r="K6" s="9" t="s">
        <v>23</v>
      </c>
      <c r="L6" s="9" t="s">
        <v>28</v>
      </c>
    </row>
    <row r="7" spans="1:12" x14ac:dyDescent="0.25">
      <c r="C7" s="10" t="s">
        <v>29</v>
      </c>
      <c r="D7" s="6"/>
      <c r="E7" s="6"/>
      <c r="F7" s="6"/>
      <c r="G7" s="6"/>
      <c r="H7" s="6"/>
      <c r="I7" s="6"/>
      <c r="J7" s="6"/>
      <c r="K7" s="6"/>
      <c r="L7" s="6"/>
    </row>
    <row r="8" spans="1:12" x14ac:dyDescent="0.25">
      <c r="B8" t="str">
        <f>"44100"</f>
        <v>44100</v>
      </c>
      <c r="C8" s="11" t="str">
        <f>"Sales, Retail - North America"</f>
        <v>Sales, Retail - North America</v>
      </c>
      <c r="D8" s="12">
        <v>1673406.93</v>
      </c>
      <c r="E8" s="12">
        <v>1534600.3299999998</v>
      </c>
      <c r="F8" s="12">
        <f>D8-E8</f>
        <v>138806.60000000009</v>
      </c>
      <c r="G8" s="13">
        <f>F8/E8</f>
        <v>9.0451303369653333E-2</v>
      </c>
      <c r="H8" s="6"/>
      <c r="I8" s="12">
        <v>6083654.3499999996</v>
      </c>
      <c r="J8" s="12">
        <v>5562073.7400000002</v>
      </c>
      <c r="K8" s="12">
        <f>I8-J8</f>
        <v>521580.6099999994</v>
      </c>
      <c r="L8" s="13">
        <f>K8/J8</f>
        <v>9.3774486707901755E-2</v>
      </c>
    </row>
    <row r="9" spans="1:12" x14ac:dyDescent="0.25">
      <c r="A9" t="s">
        <v>119</v>
      </c>
      <c r="B9" t="str">
        <f>"44200"</f>
        <v>44200</v>
      </c>
      <c r="C9" s="11" t="str">
        <f>"Sales, Retail - EU"</f>
        <v>Sales, Retail - EU</v>
      </c>
      <c r="D9" s="12">
        <v>739554.59</v>
      </c>
      <c r="E9" s="12">
        <v>654700.68999999994</v>
      </c>
      <c r="F9" s="12">
        <f>D9-E9</f>
        <v>84853.900000000023</v>
      </c>
      <c r="G9" s="13">
        <f>F9/E9</f>
        <v>0.129607164458617</v>
      </c>
      <c r="H9" s="6"/>
      <c r="I9" s="12">
        <v>2591661.08</v>
      </c>
      <c r="J9" s="12">
        <v>2296545.08</v>
      </c>
      <c r="K9" s="12">
        <f>I9-J9</f>
        <v>295116</v>
      </c>
      <c r="L9" s="13">
        <f>K9/J9</f>
        <v>0.12850433573897013</v>
      </c>
    </row>
    <row r="10" spans="1:12" x14ac:dyDescent="0.25">
      <c r="C10" s="11"/>
      <c r="D10" s="12"/>
      <c r="E10" s="12"/>
      <c r="F10" s="12"/>
      <c r="G10" s="13"/>
      <c r="H10" s="6"/>
      <c r="I10" s="12"/>
      <c r="J10" s="12"/>
      <c r="K10" s="12"/>
      <c r="L10" s="13"/>
    </row>
    <row r="11" spans="1:12" x14ac:dyDescent="0.25">
      <c r="C11" s="14" t="s">
        <v>30</v>
      </c>
      <c r="D11" s="15">
        <f>SUM(D8:D10)</f>
        <v>2412961.52</v>
      </c>
      <c r="E11" s="15">
        <f>SUM(E8:E10)</f>
        <v>2189301.0199999996</v>
      </c>
      <c r="F11" s="15">
        <f>SUM(F8:F10)</f>
        <v>223660.50000000012</v>
      </c>
      <c r="G11" s="16">
        <f>F11/E11</f>
        <v>0.1021606887115049</v>
      </c>
      <c r="H11" s="10"/>
      <c r="I11" s="15">
        <f>SUM(I8:I10)</f>
        <v>8675315.4299999997</v>
      </c>
      <c r="J11" s="15">
        <f>SUM(J8:J10)</f>
        <v>7858618.8200000003</v>
      </c>
      <c r="K11" s="15">
        <f>SUM(K8:K10)</f>
        <v>816696.6099999994</v>
      </c>
      <c r="L11" s="16">
        <f>K11/J11</f>
        <v>0.10392368286416001</v>
      </c>
    </row>
    <row r="12" spans="1:12" x14ac:dyDescent="0.25">
      <c r="C12" s="6"/>
      <c r="D12" s="6"/>
      <c r="E12" s="6"/>
      <c r="F12" s="6"/>
      <c r="G12" s="6"/>
      <c r="H12" s="6"/>
      <c r="I12" s="6"/>
      <c r="J12" s="6"/>
      <c r="K12" s="6"/>
      <c r="L12" s="6"/>
    </row>
    <row r="13" spans="1:12" x14ac:dyDescent="0.25">
      <c r="C13" s="10" t="s">
        <v>31</v>
      </c>
      <c r="D13" s="6"/>
      <c r="E13" s="6"/>
      <c r="F13" s="6"/>
      <c r="G13" s="6"/>
      <c r="H13" s="6"/>
      <c r="I13" s="6"/>
      <c r="J13" s="6"/>
      <c r="K13" s="6"/>
      <c r="L13" s="6"/>
    </row>
    <row r="14" spans="1:12" x14ac:dyDescent="0.25">
      <c r="B14" t="str">
        <f>"52100"</f>
        <v>52100</v>
      </c>
      <c r="C14" s="11" t="str">
        <f>"COGS, Retail - North America"</f>
        <v>COGS, Retail - North America</v>
      </c>
      <c r="D14" s="12">
        <v>1035746.78</v>
      </c>
      <c r="E14" s="12">
        <v>986449.7699999999</v>
      </c>
      <c r="F14" s="12">
        <f>D14-E14</f>
        <v>49297.010000000126</v>
      </c>
      <c r="G14" s="13">
        <f>F14/E14</f>
        <v>4.9974171518130245E-2</v>
      </c>
      <c r="H14" s="6"/>
      <c r="I14" s="12">
        <v>3640489.3</v>
      </c>
      <c r="J14" s="12">
        <v>3414454.05</v>
      </c>
      <c r="K14" s="12">
        <f>I14-J14</f>
        <v>226035.25</v>
      </c>
      <c r="L14" s="13">
        <f>K14/J14</f>
        <v>6.6199529028659804E-2</v>
      </c>
    </row>
    <row r="15" spans="1:12" x14ac:dyDescent="0.25">
      <c r="A15" t="s">
        <v>119</v>
      </c>
      <c r="B15" t="str">
        <f>"52300"</f>
        <v>52300</v>
      </c>
      <c r="C15" s="11" t="str">
        <f>"COGS, Retail - EU"</f>
        <v>COGS, Retail - EU</v>
      </c>
      <c r="D15" s="12">
        <v>275525.70999999996</v>
      </c>
      <c r="E15" s="12">
        <v>262302.22000000003</v>
      </c>
      <c r="F15" s="12">
        <f>D15-E15</f>
        <v>13223.489999999932</v>
      </c>
      <c r="G15" s="13">
        <f>F15/E15</f>
        <v>5.0413183693222008E-2</v>
      </c>
      <c r="H15" s="6"/>
      <c r="I15" s="12">
        <v>1062505.51</v>
      </c>
      <c r="J15" s="12">
        <v>999635.95</v>
      </c>
      <c r="K15" s="12">
        <f>I15-J15</f>
        <v>62869.560000000056</v>
      </c>
      <c r="L15" s="13">
        <f>K15/J15</f>
        <v>6.289245599860635E-2</v>
      </c>
    </row>
    <row r="16" spans="1:12" x14ac:dyDescent="0.25">
      <c r="C16" s="11"/>
      <c r="D16" s="12"/>
      <c r="E16" s="12"/>
      <c r="F16" s="12"/>
      <c r="G16" s="13"/>
      <c r="H16" s="6"/>
      <c r="I16" s="12"/>
      <c r="J16" s="12"/>
      <c r="K16" s="12"/>
      <c r="L16" s="13"/>
    </row>
    <row r="17" spans="2:13" x14ac:dyDescent="0.25">
      <c r="C17" s="14" t="s">
        <v>32</v>
      </c>
      <c r="D17" s="15">
        <f>SUM(D14:D16)</f>
        <v>1311272.49</v>
      </c>
      <c r="E17" s="15">
        <f>SUM(E14:E16)</f>
        <v>1248751.99</v>
      </c>
      <c r="F17" s="15">
        <f>SUM(F14:F16)</f>
        <v>62520.500000000058</v>
      </c>
      <c r="G17" s="16">
        <f>F17/E17</f>
        <v>5.0066386680993447E-2</v>
      </c>
      <c r="H17" s="10"/>
      <c r="I17" s="15">
        <f>SUM(I14:I16)</f>
        <v>4702994.8099999996</v>
      </c>
      <c r="J17" s="15">
        <f>SUM(J14:J16)</f>
        <v>4414090</v>
      </c>
      <c r="K17" s="15">
        <f>SUM(K14:K16)</f>
        <v>288904.81000000006</v>
      </c>
      <c r="L17" s="16">
        <f>K17/J17</f>
        <v>6.5450593440550611E-2</v>
      </c>
    </row>
    <row r="18" spans="2:13" x14ac:dyDescent="0.25">
      <c r="C18" s="6"/>
      <c r="D18" s="6"/>
      <c r="E18" s="6"/>
      <c r="F18" s="6"/>
      <c r="G18" s="6"/>
      <c r="H18" s="6"/>
      <c r="I18" s="6"/>
      <c r="J18" s="6"/>
      <c r="K18" s="6"/>
      <c r="L18" s="6"/>
    </row>
    <row r="19" spans="2:13" x14ac:dyDescent="0.25">
      <c r="C19" s="10" t="s">
        <v>20</v>
      </c>
      <c r="D19" s="15">
        <f>D11-D17</f>
        <v>1101689.03</v>
      </c>
      <c r="E19" s="15">
        <f>E11-E17</f>
        <v>940549.02999999956</v>
      </c>
      <c r="F19" s="15">
        <f>F11-F17</f>
        <v>161140.00000000006</v>
      </c>
      <c r="G19" s="16">
        <f>F19/E19</f>
        <v>0.17132546508500479</v>
      </c>
      <c r="H19" s="10"/>
      <c r="I19" s="15">
        <f>I11-I17</f>
        <v>3972320.62</v>
      </c>
      <c r="J19" s="15">
        <f>J11-J17</f>
        <v>3444528.8200000003</v>
      </c>
      <c r="K19" s="15">
        <f>K11-K17</f>
        <v>527791.79999999935</v>
      </c>
      <c r="L19" s="16">
        <f>K19/J19</f>
        <v>0.1532261239724507</v>
      </c>
    </row>
    <row r="20" spans="2:13" x14ac:dyDescent="0.25">
      <c r="C20" s="10" t="s">
        <v>21</v>
      </c>
      <c r="D20" s="17">
        <f>D19/D11</f>
        <v>0.45657132153520624</v>
      </c>
      <c r="E20" s="17">
        <f>E19/E11</f>
        <v>0.42961156159329783</v>
      </c>
      <c r="F20" s="10"/>
      <c r="G20" s="18">
        <f>D20-E20</f>
        <v>2.6959759941908412E-2</v>
      </c>
      <c r="H20" s="10"/>
      <c r="I20" s="17">
        <f>I19/I11</f>
        <v>0.45788774506842345</v>
      </c>
      <c r="J20" s="17">
        <f>J19/J11</f>
        <v>0.43831224021627763</v>
      </c>
      <c r="K20" s="10"/>
      <c r="L20" s="18">
        <f>I20-J20</f>
        <v>1.957550485214582E-2</v>
      </c>
    </row>
    <row r="21" spans="2:13" x14ac:dyDescent="0.25">
      <c r="M21" s="1"/>
    </row>
    <row r="22" spans="2:13" x14ac:dyDescent="0.25">
      <c r="B22" t="s">
        <v>43</v>
      </c>
    </row>
    <row r="23" spans="2:13" x14ac:dyDescent="0.25">
      <c r="C23" s="6" t="str">
        <f>INDEX(C8:C10,MATCH(D23,D8:D10,0))</f>
        <v>Sales, Retail - North America</v>
      </c>
      <c r="D23" s="12">
        <f>MAX(D8:D10)</f>
        <v>1673406.93</v>
      </c>
      <c r="E23" s="13">
        <f>D23/D11</f>
        <v>0.6935075077367997</v>
      </c>
      <c r="I23" s="12">
        <f>MAX(I8:I10)</f>
        <v>6083654.3499999996</v>
      </c>
      <c r="J23" s="13">
        <f>I23/I11</f>
        <v>0.70126030564401043</v>
      </c>
      <c r="K23" s="6" t="str">
        <f>INDEX(C8:C10,MATCH(I23,I8:I10,0))</f>
        <v>Sales, Retail - North America</v>
      </c>
    </row>
  </sheetData>
  <mergeCells count="2">
    <mergeCell ref="D5:G5"/>
    <mergeCell ref="I5:L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B2" workbookViewId="0"/>
  </sheetViews>
  <sheetFormatPr defaultRowHeight="15" x14ac:dyDescent="0.25"/>
  <cols>
    <col min="1" max="1" width="9.140625" hidden="1" customWidth="1"/>
    <col min="3" max="3" width="20.140625" bestFit="1" customWidth="1"/>
    <col min="4" max="4" width="1.7109375" customWidth="1"/>
    <col min="5" max="5" width="16.5703125" bestFit="1" customWidth="1"/>
    <col min="6" max="6" width="1.7109375" customWidth="1"/>
    <col min="7" max="7" width="20.140625" bestFit="1" customWidth="1"/>
    <col min="8" max="8" width="1.7109375" customWidth="1"/>
    <col min="9" max="9" width="16.5703125" bestFit="1" customWidth="1"/>
  </cols>
  <sheetData>
    <row r="1" spans="1:9" hidden="1" x14ac:dyDescent="0.25">
      <c r="A1" t="s">
        <v>0</v>
      </c>
      <c r="C1" t="s">
        <v>25</v>
      </c>
      <c r="E1" t="s">
        <v>25</v>
      </c>
      <c r="G1" t="s">
        <v>25</v>
      </c>
      <c r="I1" t="s">
        <v>25</v>
      </c>
    </row>
    <row r="2" spans="1:9" x14ac:dyDescent="0.25">
      <c r="E2" t="s">
        <v>33</v>
      </c>
      <c r="I2" t="s">
        <v>33</v>
      </c>
    </row>
    <row r="3" spans="1:9" x14ac:dyDescent="0.25">
      <c r="C3" s="20" t="str">
        <f>MonthName&amp;" Revenue"</f>
        <v>April Revenue</v>
      </c>
      <c r="D3" s="21"/>
      <c r="E3" s="20" t="str">
        <f>MonthName&amp;" Margin"</f>
        <v>April Margin</v>
      </c>
      <c r="F3" s="21"/>
      <c r="G3" s="20" t="s">
        <v>34</v>
      </c>
      <c r="H3" s="21"/>
      <c r="I3" s="22" t="s">
        <v>35</v>
      </c>
    </row>
    <row r="4" spans="1:9" s="28" customFormat="1" ht="26.25" x14ac:dyDescent="0.4">
      <c r="C4" s="29">
        <f>Detail!D11</f>
        <v>2412961.52</v>
      </c>
      <c r="E4" s="30">
        <f>Detail!D20</f>
        <v>0.45657132153520624</v>
      </c>
      <c r="G4" s="29">
        <f>Detail!I11</f>
        <v>8675315.4299999997</v>
      </c>
      <c r="I4" s="30">
        <f>Detail!I20</f>
        <v>0.45788774506842345</v>
      </c>
    </row>
    <row r="5" spans="1:9" x14ac:dyDescent="0.25">
      <c r="C5" s="23" t="s">
        <v>36</v>
      </c>
      <c r="E5" s="23" t="s">
        <v>37</v>
      </c>
      <c r="G5" s="23" t="s">
        <v>36</v>
      </c>
      <c r="I5" s="23" t="s">
        <v>38</v>
      </c>
    </row>
    <row r="6" spans="1:9" x14ac:dyDescent="0.25">
      <c r="C6" s="24">
        <f>Detail!G11</f>
        <v>0.1021606887115049</v>
      </c>
      <c r="E6" s="24">
        <f>Detail!E20</f>
        <v>0.42961156159329783</v>
      </c>
      <c r="G6" s="24">
        <f>Detail!L11</f>
        <v>0.10392368286416001</v>
      </c>
      <c r="I6" s="24">
        <f>Detail!J20</f>
        <v>0.43831224021627763</v>
      </c>
    </row>
  </sheetData>
  <conditionalFormatting sqref="E4">
    <cfRule type="expression" dxfId="3" priority="4">
      <formula>$E$4&lt;$E$6</formula>
    </cfRule>
  </conditionalFormatting>
  <conditionalFormatting sqref="I4">
    <cfRule type="expression" dxfId="2" priority="3">
      <formula>$I$4&lt;$I$6</formula>
    </cfRule>
  </conditionalFormatting>
  <conditionalFormatting sqref="C4">
    <cfRule type="expression" dxfId="1" priority="2">
      <formula>$C$6&lt;0</formula>
    </cfRule>
  </conditionalFormatting>
  <conditionalFormatting sqref="G4">
    <cfRule type="expression" dxfId="0" priority="1">
      <formula>$C$6&lt;0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B2" workbookViewId="0"/>
  </sheetViews>
  <sheetFormatPr defaultRowHeight="15" x14ac:dyDescent="0.25"/>
  <cols>
    <col min="1" max="1" width="9.140625" hidden="1" customWidth="1"/>
    <col min="3" max="3" width="39.140625" customWidth="1"/>
    <col min="4" max="4" width="23.85546875" customWidth="1"/>
  </cols>
  <sheetData>
    <row r="1" spans="1:4" hidden="1" x14ac:dyDescent="0.25">
      <c r="A1" t="s">
        <v>0</v>
      </c>
    </row>
    <row r="2" spans="1:4" x14ac:dyDescent="0.25">
      <c r="C2" s="36" t="s">
        <v>147</v>
      </c>
    </row>
    <row r="4" spans="1:4" ht="15.75" x14ac:dyDescent="0.25">
      <c r="C4" t="s">
        <v>40</v>
      </c>
      <c r="D4" s="27" t="str">
        <f>CompanyName</f>
        <v>CRONUS JetCorp USA</v>
      </c>
    </row>
    <row r="6" spans="1:4" x14ac:dyDescent="0.25">
      <c r="C6" s="25" t="s">
        <v>41</v>
      </c>
    </row>
    <row r="7" spans="1:4" x14ac:dyDescent="0.25">
      <c r="C7" t="s">
        <v>11</v>
      </c>
      <c r="D7" s="1" t="str">
        <f>TEXT(PeriodEnd,C7)</f>
        <v>April</v>
      </c>
    </row>
    <row r="8" spans="1:4" x14ac:dyDescent="0.25">
      <c r="C8" t="s">
        <v>12</v>
      </c>
      <c r="D8" s="1" t="str">
        <f>TEXT(PeriodEnd,C8)</f>
        <v>Apr 2019</v>
      </c>
    </row>
    <row r="9" spans="1:4" ht="15.75" x14ac:dyDescent="0.25">
      <c r="C9" t="s">
        <v>44</v>
      </c>
      <c r="D9" s="56" t="str">
        <f>TEXT(PeriodEnd,C9)</f>
        <v>April 30 2019</v>
      </c>
    </row>
    <row r="10" spans="1:4" x14ac:dyDescent="0.25">
      <c r="C10" t="s">
        <v>13</v>
      </c>
      <c r="D10" s="1" t="str">
        <f>TEXT(PeriodEnd,C10)</f>
        <v>2019</v>
      </c>
    </row>
    <row r="12" spans="1:4" x14ac:dyDescent="0.25">
      <c r="C12" s="26" t="s">
        <v>42</v>
      </c>
    </row>
    <row r="13" spans="1:4" x14ac:dyDescent="0.25">
      <c r="C13" t="s">
        <v>145</v>
      </c>
      <c r="D13" s="38">
        <f>Detail!D11</f>
        <v>2412961.52</v>
      </c>
    </row>
    <row r="14" spans="1:4" x14ac:dyDescent="0.25">
      <c r="C14" t="s">
        <v>46</v>
      </c>
      <c r="D14" s="5">
        <f>Detail!D20</f>
        <v>0.45657132153520624</v>
      </c>
    </row>
    <row r="15" spans="1:4" x14ac:dyDescent="0.25">
      <c r="C15" t="s">
        <v>34</v>
      </c>
      <c r="D15" s="38">
        <f>Detail!I11</f>
        <v>8675315.4299999997</v>
      </c>
    </row>
    <row r="16" spans="1:4" x14ac:dyDescent="0.25">
      <c r="C16" t="s">
        <v>47</v>
      </c>
      <c r="D16" s="5">
        <f>Detail!I20</f>
        <v>0.45788774506842345</v>
      </c>
    </row>
    <row r="17" spans="3:5" x14ac:dyDescent="0.25">
      <c r="C17" t="s">
        <v>146</v>
      </c>
      <c r="D17" s="35">
        <f>SLOPE('Fiscal Detail'!M22:Q22,'Fiscal Detail'!M8:Q8)</f>
        <v>-1.2895629727783854E-3</v>
      </c>
    </row>
    <row r="18" spans="3:5" x14ac:dyDescent="0.25">
      <c r="C18" t="s">
        <v>144</v>
      </c>
      <c r="D18" t="str">
        <f>IFERROR(IF(D17&lt;0,"down","up"),"")</f>
        <v>down</v>
      </c>
    </row>
    <row r="19" spans="3:5" x14ac:dyDescent="0.25">
      <c r="C19" t="s">
        <v>148</v>
      </c>
      <c r="D19" s="37" t="str">
        <f>Detail!C23</f>
        <v>Sales, Retail - North America</v>
      </c>
      <c r="E19" s="1"/>
    </row>
    <row r="20" spans="3:5" x14ac:dyDescent="0.25">
      <c r="C20" t="s">
        <v>149</v>
      </c>
      <c r="D20" s="5">
        <f>Detail!E23</f>
        <v>0.6935075077367997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t="s">
        <v>39</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15366" r:id="rId4">
          <objectPr defaultSize="0" r:id="rId5">
            <anchor moveWithCells="1">
              <from>
                <xdr:col>0</xdr:col>
                <xdr:colOff>152400</xdr:colOff>
                <xdr:row>0</xdr:row>
                <xdr:rowOff>152400</xdr:rowOff>
              </from>
              <to>
                <xdr:col>10</xdr:col>
                <xdr:colOff>9525</xdr:colOff>
                <xdr:row>39</xdr:row>
                <xdr:rowOff>57150</xdr:rowOff>
              </to>
            </anchor>
          </objectPr>
        </oleObject>
      </mc:Choice>
      <mc:Fallback>
        <oleObject progId="Word.Document.12" shapeId="15366"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5" x14ac:dyDescent="0.25"/>
  <sheetData>
    <row r="1" spans="1:5" x14ac:dyDescent="0.25">
      <c r="A1" s="31" t="s">
        <v>504</v>
      </c>
      <c r="C1" s="31" t="s">
        <v>1</v>
      </c>
      <c r="D1" s="31" t="s">
        <v>2</v>
      </c>
      <c r="E1" s="31" t="s">
        <v>3</v>
      </c>
    </row>
    <row r="3" spans="1:5" x14ac:dyDescent="0.25">
      <c r="C3" s="31" t="s">
        <v>150</v>
      </c>
    </row>
    <row r="5" spans="1:5" x14ac:dyDescent="0.25">
      <c r="A5" s="31" t="s">
        <v>4</v>
      </c>
      <c r="C5" s="31" t="s">
        <v>5</v>
      </c>
      <c r="D5" s="31" t="s">
        <v>153</v>
      </c>
    </row>
    <row r="6" spans="1:5" x14ac:dyDescent="0.25">
      <c r="A6" s="31" t="s">
        <v>4</v>
      </c>
      <c r="C6" s="31" t="s">
        <v>6</v>
      </c>
      <c r="D6" s="31" t="s">
        <v>48</v>
      </c>
    </row>
    <row r="7" spans="1:5" x14ac:dyDescent="0.25">
      <c r="A7" s="31" t="s">
        <v>4</v>
      </c>
      <c r="C7" s="31" t="s">
        <v>7</v>
      </c>
      <c r="D7" s="31" t="s">
        <v>49</v>
      </c>
      <c r="E7" s="31" t="s">
        <v>50</v>
      </c>
    </row>
    <row r="8" spans="1:5" x14ac:dyDescent="0.25">
      <c r="A8" s="31" t="s">
        <v>4</v>
      </c>
      <c r="C8" s="31" t="s">
        <v>8</v>
      </c>
      <c r="D8" s="31" t="s">
        <v>51</v>
      </c>
      <c r="E8" s="31" t="s">
        <v>151</v>
      </c>
    </row>
    <row r="10" spans="1:5" x14ac:dyDescent="0.25">
      <c r="C10" s="31" t="s">
        <v>9</v>
      </c>
    </row>
    <row r="11" spans="1:5" x14ac:dyDescent="0.25">
      <c r="C11" s="31" t="s">
        <v>10</v>
      </c>
      <c r="D11" s="31" t="s">
        <v>152</v>
      </c>
    </row>
    <row r="14" spans="1:5" x14ac:dyDescent="0.25">
      <c r="C14" s="31" t="s">
        <v>200</v>
      </c>
    </row>
    <row r="15" spans="1:5" x14ac:dyDescent="0.25">
      <c r="C15" s="31" t="s">
        <v>29</v>
      </c>
      <c r="D15" s="31" t="s">
        <v>298</v>
      </c>
    </row>
    <row r="16" spans="1:5" x14ac:dyDescent="0.25">
      <c r="C16" s="31" t="s">
        <v>201</v>
      </c>
      <c r="D16" s="31" t="s">
        <v>202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5" x14ac:dyDescent="0.25"/>
  <sheetData>
    <row r="1" spans="1:5" x14ac:dyDescent="0.25">
      <c r="A1" s="31" t="s">
        <v>504</v>
      </c>
      <c r="C1" s="31" t="s">
        <v>1</v>
      </c>
      <c r="D1" s="31" t="s">
        <v>2</v>
      </c>
      <c r="E1" s="31" t="s">
        <v>3</v>
      </c>
    </row>
    <row r="3" spans="1:5" x14ac:dyDescent="0.25">
      <c r="C3" s="31" t="s">
        <v>150</v>
      </c>
    </row>
    <row r="5" spans="1:5" x14ac:dyDescent="0.25">
      <c r="A5" s="31" t="s">
        <v>4</v>
      </c>
      <c r="C5" s="31" t="s">
        <v>5</v>
      </c>
      <c r="D5" s="31" t="s">
        <v>153</v>
      </c>
    </row>
    <row r="6" spans="1:5" x14ac:dyDescent="0.25">
      <c r="A6" s="31" t="s">
        <v>4</v>
      </c>
      <c r="C6" s="31" t="s">
        <v>6</v>
      </c>
      <c r="D6" s="31" t="s">
        <v>48</v>
      </c>
    </row>
    <row r="7" spans="1:5" x14ac:dyDescent="0.25">
      <c r="A7" s="31" t="s">
        <v>4</v>
      </c>
      <c r="C7" s="31" t="s">
        <v>7</v>
      </c>
      <c r="D7" s="31" t="s">
        <v>49</v>
      </c>
      <c r="E7" s="31" t="s">
        <v>50</v>
      </c>
    </row>
    <row r="8" spans="1:5" x14ac:dyDescent="0.25">
      <c r="A8" s="31" t="s">
        <v>4</v>
      </c>
      <c r="C8" s="31" t="s">
        <v>8</v>
      </c>
      <c r="D8" s="31" t="s">
        <v>51</v>
      </c>
      <c r="E8" s="31" t="s">
        <v>151</v>
      </c>
    </row>
    <row r="10" spans="1:5" x14ac:dyDescent="0.25">
      <c r="C10" s="31" t="s">
        <v>9</v>
      </c>
    </row>
    <row r="11" spans="1:5" x14ac:dyDescent="0.25">
      <c r="C11" s="31" t="s">
        <v>10</v>
      </c>
      <c r="D11" s="31" t="s">
        <v>152</v>
      </c>
    </row>
    <row r="14" spans="1:5" x14ac:dyDescent="0.25">
      <c r="C14" s="31" t="s">
        <v>200</v>
      </c>
    </row>
    <row r="15" spans="1:5" x14ac:dyDescent="0.25">
      <c r="C15" s="31" t="s">
        <v>29</v>
      </c>
      <c r="D15" s="31" t="s">
        <v>298</v>
      </c>
    </row>
    <row r="16" spans="1:5" x14ac:dyDescent="0.25">
      <c r="C16" s="31" t="s">
        <v>201</v>
      </c>
      <c r="D16" s="31" t="s">
        <v>202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WordExportSettings xmlns="http://jetreports.com/exportsettings"><![CDATA[AAEAAAD/////AQAAAAAAAAAMAgAAAFNKZXQuU2hhcmVkLCBWZXJzaW9uPTIwLjAuMTkxMDguMTAsIEN1bHR1cmU9bmV1dHJhbCwgUHVibGljS2V5VG9rZW49ZDUwN2MwMGRlMzY2MWQwNwUBAAAAHUpldC5TaGFyZWQuRGF0YUV4cG9ydFNldHRpbmdzBgAAABFteU5hbWVkUmFuZ2VOYW1lcwhteUNoYXJ0cxJteVNlcmlhbGl6ZWRDaGFydHMgPEV4cG9ydERpcmVjdG9yeT5rX19CYWNraW5nRmllbGQWPFNhdmVkPmtfX0JhY2tpbmdGaWVsZBk8RmlsZU5hbWU+a19fQmFja2luZ0ZpZWxkAwMDAQABf1N5c3RlbS5Db2xsZWN0aW9ucy5HZW5lcmljLkxpc3RgMVtbU3lzdGVtLlN0cmluZywgbXNjb3JsaWIsIFZlcnNpb249NC4wLjAuMCwgQ3VsdHVyZT1uZXV0cmFsLCBQdWJsaWNLZXlUb2tlbj1iNzdhNWM1NjE5MzRlMDg5XV2fA1N5c3RlbS5Db2xsZWN0aW9ucy5HZW5lcmljLkRpY3Rpb25hcnlgMltbU3lzdGVtLlN0cmluZywgbXNjb3JsaWIsIFZlcnNpb249NC4wLjAuMCwgQ3VsdHVyZT1uZXV0cmFsLCBQdWJsaWNLZXlUb2tlbj1iNzdhNWM1NjE5MzRlMDg5XSxbU3lzdGVtLlR1cGxlYDJbW1N5c3RlbS5TdHJpbmcsIG1zY29ybGliLCBWZXJzaW9uPTQuMC4wLjAsIEN1bHR1cmU9bmV1dHJhbCwgUHVibGljS2V5VG9rZW49Yjc3YTVjNTYxOTM0ZTA4OV0sW1N5c3RlbS5Cb29sZWFuLCBtc2NvcmxpYiwgVmVyc2lvbj00LjAuMC4wLCBDdWx0dXJlPW5ldXRyYWwsIFB1YmxpY0tleVRva2VuPWI3N2E1YzU2MTkzNGUwODldXSwgbXNjb3JsaWIsIFZlcnNpb249NC4wLjAuMCwgQ3VsdHVyZT1uZXV0cmFsLCBQdWJsaWNLZXlUb2tlbj1iNzdhNWM1NjE5MzRlMDg5XV2OAVN5c3RlbS5Db2xsZWN0aW9ucy5HZW5lcmljLkxpc3RgMVtbSmV0LlNoYXJlZC5DaGFydEluZm8sIEpldC5TaGFyZWQsIFZlcnNpb249MjAuMC4xOTEwOC4xMCwgQ3VsdHVyZT1uZXV0cmFsLCBQdWJsaWNLZXlUb2tlbj1kNTA3YzAwZGUzNjYxZDA3XV0BAgAAAAkDAAAACQQAAAAKBgUAAAAWQzpcVXNlcnNca3JkXERvY3VtZW50cwEGBgAAABNGaW5hbmNpYWwgU3RhdGVtZW50BAMAAAB/U3lzdGVtLkNvbGxlY3Rpb25zLkdlbmVyaWMuTGlzdGAxW1tTeXN0ZW0uU3RyaW5nLCBtc2NvcmxpYiwgVmVyc2lvbj00LjAuMC4wLCBDdWx0dXJlPW5ldXRyYWwsIFB1YmxpY0tleVRva2VuPWI3N2E1YzU2MTkzNGUwODldXQMAAAAGX2l0ZW1zBV9zaXplCF92ZXJzaW9uBgAACAgJBwAAAA4AAABVAQAABAQAAACfA1N5c3RlbS5Db2xsZWN0aW9ucy5HZW5lcmljLkRpY3Rpb25hcnlgMltbU3lzdGVtLlN0cmluZywgbXNjb3JsaWIsIFZlcnNpb249NC4wLjAuMCwgQ3VsdHVyZT1uZXV0cmFsLCBQdWJsaWNLZXlUb2tlbj1iNzdhNWM1NjE5MzRlMDg5XSxbU3lzdGVtLlR1cGxlYDJbW1N5c3RlbS5TdHJpbmcsIG1zY29ybGliLCBWZXJzaW9uPTQuMC4wLjAsIEN1bHR1cmU9bmV1dHJhbCwgUHVibGljS2V5VG9rZW49Yjc3YTVjNTYxOTM0ZTA4OV0sW1N5c3RlbS5Cb29sZWFuLCBtc2NvcmxpYiwgVmVyc2lvbj00LjAuMC4wLCBDdWx0dXJlPW5ldXRyYWwsIFB1YmxpY0tleVRva2VuPWI3N2E1YzU2MTkzNGUwODldXSwgbXNjb3JsaWIsIFZlcnNpb249NC4wLjAuMCwgQ3VsdHVyZT1uZXV0cmFsLCBQdWJsaWNLZXlUb2tlbj1iNzdhNWM1NjE5MzRlMDg5XV0EAAAAB1ZlcnNpb24IQ29tcGFyZXIISGFzaFNpemUNS2V5VmFsdWVQYWlycwADAAMIkgFTeXN0ZW0uQ29sbGVjdGlvbnMuR2VuZXJpYy5HZW5lcmljRXF1YWxpdHlDb21wYXJlcmAxW1tTeXN0ZW0uU3RyaW5nLCBtc2NvcmxpYiwgVmVyc2lvbj00LjAuMC4wLCBDdWx0dXJlPW5ldXRyYWwsIFB1YmxpY0tleVRva2VuPWI3N2E1YzU2MTkzNGUwODldXQijA1N5c3RlbS5Db2xsZWN0aW9ucy5HZW5lcmljLktleVZhbHVlUGFpcmAyW1tTeXN0ZW0uU3RyaW5nLCBtc2NvcmxpYiwgVmVyc2lvbj00LjAuMC4wLCBDdWx0dXJlPW5ldXRyYWwsIFB1YmxpY0tleVRva2VuPWI3N2E1YzU2MTkzNGUwODldLFtTeXN0ZW0uVHVwbGVgMltbU3lzdGVtLlN0cmluZywgbXNjb3JsaWIsIFZlcnNpb249NC4wLjAuMCwgQ3VsdHVyZT1uZXV0cmFsLCBQdWJsaWNLZXlUb2tlbj1iNzdhNWM1NjE5MzRlMDg5XSxbU3lzdGVtLkJvb2xlYW4sIG1zY29ybGliLCBWZXJzaW9uPTQuMC4wLjAsIEN1bHR1cmU9bmV1dHJhbCwgUHVibGljS2V5VG9rZW49Yjc3YTVjNTYxOTM0ZTA4OV1dLCBtc2NvcmxpYiwgVmVyc2lvbj00LjAuMC4wLCBDdWx0dXJlPW5ldXRyYWwsIFB1YmxpY0tleVRva2VuPWI3N2E1YzU2MTkzNGUwODldXVtdbAAAAAkIAAAABwAAAAkJAAAAEQcAAAAgAAAABgoAAAAJUGVyaW9kRW5kBgsAAAAKRmlzY2FsWWVhcgYMAAAACU1vbnRoTmFtZQYNAAAABVRpbGVzBg4AAAAVSW5jb21lU3RhdGVtZW50RGV0YWlsBg8AAAAPV29yZF9NdGhSZXZlbnVlBhAAAAAKV29yZF9NdGhHTQYRAAAAD1dvcmRfWVREUmV2ZW51ZQYSAAAACldvcmRfWVRER00GEwAAAA9Xb3JkX1lUREdNVHJlbmQGFAAAAA9Xb3JkX1BlcmlvZERhdGUGFQAAABFXb3JkX1RpdGxlQ29tcGFueQYWAAAAD1dvcmRfTGdSZXZTaGFyZQYXAAAAEldvcmRfTGdSZXZTaGFyZVBjdA0SBAgAAACSAVN5c3RlbS5Db2xsZWN0aW9ucy5HZW5lcmljLkdlbmVyaWNFcXVhbGl0eUNvbXBhcmVyYDFbW1N5c3RlbS5TdHJpbmcsIG1zY29ybGliLCBWZXJzaW9uPTQuMC4wLjAsIEN1bHR1cmU9bmV1dHJhbCwgUHVibGljS2V5VG9rZW49Yjc3YTVjNTYxOTM0ZTA4OV1dAAAAAAcJAAAAAAEAAAAEAAAAA6EDU3lzdGVtLkNvbGxlY3Rpb25zLkdlbmVyaWMuS2V5VmFsdWVQYWlyYDJbW1N5c3RlbS5TdHJpbmcsIG1zY29ybGliLCBWZXJzaW9uPTQuMC4wLjAsIEN1bHR1cmU9bmV1dHJhbCwgUHVibGljS2V5VG9rZW49Yjc3YTVjNTYxOTM0ZTA4OV0sW1N5c3RlbS5UdXBsZWAyW1tTeXN0ZW0uU3RyaW5nLCBtc2NvcmxpYiwgVmVyc2lvbj00LjAuMC4wLCBDdWx0dXJlPW5ldXRyYWwsIFB1YmxpY0tleVRva2VuPWI3N2E1YzU2MTkzNGUwODldLFtTeXN0ZW0uQm9vbGVhbiwgbXNjb3JsaWIsIFZlcnNpb249NC4wLjAuMCwgQ3VsdHVyZT1uZXV0cmFsLCBQdWJsaWNLZXlUb2tlbj1iNzdhNWM1NjE5MzRlMDg5XV0sIG1zY29ybGliLCBWZXJzaW9uPTQuMC4wLjAsIEN1bHR1cmU9bmV1dHJhbCwgUHVibGljS2V5VG9rZW49Yjc3YTVjNTYxOTM0ZTA4OV1dBOj///+hA1N5c3RlbS5Db2xsZWN0aW9ucy5HZW5lcmljLktleVZhbHVlUGFpcmAyW1tTeXN0ZW0uU3RyaW5nLCBtc2NvcmxpYiwgVmVyc2lvbj00LjAuMC4wLCBDdWx0dXJlPW5ldXRyYWwsIFB1YmxpY0tleVRva2VuPWI3N2E1YzU2MTkzNGUwODldLFtTeXN0ZW0uVHVwbGVgMltbU3lzdGVtLlN0cmluZywgbXNjb3JsaWIsIFZlcnNpb249NC4wLjAuMCwgQ3VsdHVyZT1uZXV0cmFsLCBQdWJsaWNLZXlUb2tlbj1iNzdhNWM1NjE5MzRlMDg5XSxbU3lzdGVtLkJvb2xlYW4sIG1zY29ybGliLCBWZXJzaW9uPTQuMC4wLjAsIEN1bHR1cmU9bmV1dHJhbCwgUHVibGljS2V5VG9rZW49Yjc3YTVjNTYxOTM0ZTA4OV1dLCBtc2NvcmxpYiwgVmVyc2lvbj00LjAuMC4wLCBDdWx0dXJlPW5ldXRyYWwsIFB1YmxpY0tleVRva2VuPWI3N2E1YzU2MTkzNGUwODldXQIAAAADa2V5BXZhbHVlAQPKAVN5c3RlbS5UdXBsZWAyW1tTeXN0ZW0uU3RyaW5nLCBtc2NvcmxpYiwgVmVyc2lvbj00LjAuMC4wLCBDdWx0dXJlPW5ldXRyYWwsIFB1YmxpY0tleVRva2VuPWI3N2E1YzU2MTkzNGUwODldLFtTeXN0ZW0uQm9vbGVhbiwgbXNjb3JsaWIsIFZlcnNpb249NC4wLjAuMCwgQ3VsdHVyZT1uZXV0cmFsLCBQdWJsaWNLZXlUb2tlbj1iNzdhNWM1NjE5MzRlMDg5XV0GGQAAABhGaXNjYWwgRGV0YWlsIFJldlZzQ29zdHMJGgAAAAHl////6P///wYcAAAAGUZpc2NhbCBEZXRhaWwgUmV2VnNCdWRnZXQJHQAAAAHi////6P///wYfAAAAFERldGFpbCBNdGhSZXZlbnVlUGllCSAAAAAB3////+j///8GIgAAABREZXRhaWwgWVREUmV2ZW51ZVBpZQkjAAAABBoAAADKAVN5c3RlbS5UdXBsZWAyW1tTeXN0ZW0uU3RyaW5nLCBtc2NvcmxpYiwgVmVyc2lvbj00LjAuMC4wLCBDdWx0dXJlPW5ldXRyYWwsIFB1YmxpY0tleVRva2VuPWI3N2E1YzU2MTkzNGUwODldLFtTeXN0ZW0uQm9vbGVhbiwgbXNjb3JsaWIsIFZlcnNpb249NC4wLjAuMCwgQ3VsdHVyZT1uZXV0cmFsLCBQdWJsaWNLZXlUb2tlbj1iNzdhNWM1NjE5MzRlMDg5XV0CAAAAB21fSXRlbTEHbV9JdGVtMgEAAQYkAAAAClJldlZzQ29zdHMBAR0AAAAaAAAABiUAAAALUmV2VnNCdWRnZXQBASAAAAAaAAAABiYAAAANTXRoUmV2ZW51ZVBpZQEBIwAAABoAAAAGJwAAAA1ZVERSZXZlbnVlUGllAQs=]]></WordExportSettings>
</file>

<file path=customXml/itemProps1.xml><?xml version="1.0" encoding="utf-8"?>
<ds:datastoreItem xmlns:ds="http://schemas.openxmlformats.org/officeDocument/2006/customXml" ds:itemID="{31EE0005-13B9-4159-AEF1-805A2784D48B}">
  <ds:schemaRefs>
    <ds:schemaRef ds:uri="http://jetreports.com/exportsetting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Read Me</vt:lpstr>
      <vt:lpstr>Options</vt:lpstr>
      <vt:lpstr>Fiscal Detail</vt:lpstr>
      <vt:lpstr>Detail</vt:lpstr>
      <vt:lpstr>Tiles</vt:lpstr>
      <vt:lpstr>Word</vt:lpstr>
      <vt:lpstr>BudgetName</vt:lpstr>
      <vt:lpstr>CompanyName</vt:lpstr>
      <vt:lpstr>CostAccts</vt:lpstr>
      <vt:lpstr>FiscalStart</vt:lpstr>
      <vt:lpstr>FiscalYear</vt:lpstr>
      <vt:lpstr>IncomeStatementDetail</vt:lpstr>
      <vt:lpstr>MonthName</vt:lpstr>
      <vt:lpstr>PeriodEnd</vt:lpstr>
      <vt:lpstr>PeriodStart</vt:lpstr>
      <vt:lpstr>RevenueAccts</vt:lpstr>
      <vt:lpstr>Tiles</vt:lpstr>
      <vt:lpstr>Word_LgRevShare</vt:lpstr>
      <vt:lpstr>Word_LgRevSharePct</vt:lpstr>
      <vt:lpstr>Word_MthGM</vt:lpstr>
      <vt:lpstr>Word_MthRevenue</vt:lpstr>
      <vt:lpstr>Word_PeriodDate</vt:lpstr>
      <vt:lpstr>Word_TitleCompany</vt:lpstr>
      <vt:lpstr>Word_YTDGM</vt:lpstr>
      <vt:lpstr>Word_YTDGMTrend</vt:lpstr>
      <vt:lpstr>Word_YTDRevenue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Financial Statement in Word</dc:title>
  <dc:subject>Jet Reports</dc:subject>
  <dc:creator>Kim R. Duey</dc:creator>
  <cp:keywords>Word</cp:keywords>
  <dc:description>Monthly income statement information for current month and YTD along with graphs inserted into a Word document.</dc:description>
  <cp:lastModifiedBy>Kim R. Duey</cp:lastModifiedBy>
  <dcterms:created xsi:type="dcterms:W3CDTF">2019-04-24T14:41:18Z</dcterms:created>
  <dcterms:modified xsi:type="dcterms:W3CDTF">2019-04-26T19:01:29Z</dcterms:modified>
  <cp:category>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false</vt:bool>
  </property>
  <property fmtid="{D5CDD505-2E9C-101B-9397-08002B2CF9AE}" pid="3" name="Jet Reports Function Literals">
    <vt:lpwstr>,	;	,	{	}	[@[{0}]]	1033</vt:lpwstr>
  </property>
</Properties>
</file>