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8800" windowHeight="12585"/>
  </bookViews>
  <sheets>
    <sheet name="Read Me" sheetId="544" r:id="rId1"/>
    <sheet name="Options" sheetId="126" state="hidden" r:id="rId2"/>
    <sheet name="Income Statement" sheetId="162" r:id="rId3"/>
    <sheet name="Sheet6" sheetId="141" state="veryHidden" r:id="rId4"/>
    <sheet name="Sheet7" sheetId="142" state="veryHidden" r:id="rId5"/>
    <sheet name="Sheet10" sheetId="145" state="veryHidden" r:id="rId6"/>
    <sheet name="Sheet42" sheetId="437" state="veryHidden" r:id="rId7"/>
    <sheet name="Sheet43" sheetId="438" state="veryHidden" r:id="rId8"/>
    <sheet name="Sheet44" sheetId="439" state="veryHidden" r:id="rId9"/>
    <sheet name="Sheet45" sheetId="440" state="veryHidden" r:id="rId10"/>
    <sheet name="Sheet46" sheetId="441" state="veryHidden" r:id="rId11"/>
    <sheet name="Sheet47" sheetId="442" state="veryHidden" r:id="rId12"/>
    <sheet name="Sheet4" sheetId="449" state="veryHidden" r:id="rId13"/>
    <sheet name="Sheet5" sheetId="450" state="veryHidden" r:id="rId14"/>
    <sheet name="Sheet8" sheetId="451" state="veryHidden" r:id="rId15"/>
    <sheet name="Sheet12" sheetId="454" state="veryHidden" r:id="rId16"/>
    <sheet name="Sheet13" sheetId="455" state="veryHidden" r:id="rId17"/>
    <sheet name="Sheet14" sheetId="456" state="veryHidden" r:id="rId18"/>
    <sheet name="Sheet15" sheetId="457" state="veryHidden" r:id="rId19"/>
    <sheet name="Sheet17" sheetId="459" state="veryHidden" r:id="rId20"/>
    <sheet name="Sheet19" sheetId="461" state="veryHidden" r:id="rId21"/>
    <sheet name="Sheet20" sheetId="462" state="veryHidden" r:id="rId22"/>
    <sheet name="Sheet21" sheetId="463" state="veryHidden" r:id="rId23"/>
    <sheet name="Sheet3" sheetId="466" state="veryHidden" r:id="rId24"/>
    <sheet name="Sheet9" sheetId="467" state="veryHidden" r:id="rId25"/>
    <sheet name="Sheet11" sheetId="468" state="veryHidden" r:id="rId26"/>
    <sheet name="Sheet18" sheetId="470" state="veryHidden" r:id="rId27"/>
    <sheet name="Sheet22" sheetId="471" state="veryHidden" r:id="rId28"/>
    <sheet name="Sheet32" sheetId="481" state="veryHidden" r:id="rId29"/>
    <sheet name="Sheet33" sheetId="482" state="veryHidden" r:id="rId30"/>
    <sheet name="Sheet34" sheetId="483" state="veryHidden" r:id="rId31"/>
    <sheet name="Sheet16" sheetId="486" state="veryHidden" r:id="rId32"/>
    <sheet name="Sheet23" sheetId="487" state="veryHidden" r:id="rId33"/>
    <sheet name="Sheet24" sheetId="488" state="veryHidden" r:id="rId34"/>
    <sheet name="Sheet25" sheetId="489" state="veryHidden" r:id="rId35"/>
    <sheet name="Sheet26" sheetId="490" state="veryHidden" r:id="rId36"/>
    <sheet name="Sheet27" sheetId="491" state="veryHidden" r:id="rId37"/>
    <sheet name="Sheet29" sheetId="493" state="veryHidden" r:id="rId38"/>
    <sheet name="Sheet30" sheetId="494" state="veryHidden" r:id="rId39"/>
    <sheet name="Sheet31" sheetId="495" state="veryHidden" r:id="rId40"/>
    <sheet name="Sheet28" sheetId="498" state="veryHidden" r:id="rId41"/>
    <sheet name="Sheet35" sheetId="499" state="veryHidden" r:id="rId42"/>
    <sheet name="Sheet36" sheetId="500" state="veryHidden" r:id="rId43"/>
    <sheet name="Sheet37" sheetId="501" state="veryHidden" r:id="rId44"/>
    <sheet name="Sheet38" sheetId="502" state="veryHidden" r:id="rId45"/>
    <sheet name="Sheet39" sheetId="503" state="veryHidden" r:id="rId46"/>
    <sheet name="Sheet41" sheetId="521" state="veryHidden" r:id="rId47"/>
    <sheet name="Sheet48" sheetId="522" state="veryHidden" r:id="rId48"/>
    <sheet name="Sheet49" sheetId="523" state="veryHidden" r:id="rId49"/>
    <sheet name="Sheet40" sheetId="526" state="veryHidden" r:id="rId50"/>
    <sheet name="Sheet50" sheetId="527" state="veryHidden" r:id="rId51"/>
    <sheet name="Sheet51" sheetId="528" state="veryHidden" r:id="rId52"/>
    <sheet name="Sheet52" sheetId="529" state="veryHidden" r:id="rId53"/>
    <sheet name="Sheet53" sheetId="530" state="veryHidden" r:id="rId54"/>
    <sheet name="Sheet54" sheetId="531" state="veryHidden" r:id="rId55"/>
    <sheet name="Sheet56" sheetId="533" state="veryHidden" r:id="rId56"/>
    <sheet name="Sheet57" sheetId="534" state="veryHidden" r:id="rId57"/>
    <sheet name="Sheet58" sheetId="535" state="veryHidden" r:id="rId58"/>
    <sheet name="Sheet55" sheetId="545" state="veryHidden" r:id="rId59"/>
    <sheet name="Sheet59" sheetId="546" state="veryHidden" r:id="rId60"/>
    <sheet name="Sheet60" sheetId="547" state="veryHidden" r:id="rId61"/>
  </sheets>
  <definedNames>
    <definedName name="End_Date">Options!$D$5</definedName>
    <definedName name="LastYear_End">Options!$D$9</definedName>
    <definedName name="LastYear_Start">Options!$D$8</definedName>
    <definedName name="Start_Date">Options!$D$4</definedName>
  </definedNames>
  <calcPr calcId="162913"/>
</workbook>
</file>

<file path=xl/calcChain.xml><?xml version="1.0" encoding="utf-8"?>
<calcChain xmlns="http://schemas.openxmlformats.org/spreadsheetml/2006/main">
  <c r="E12" i="162" l="1"/>
  <c r="F12" i="162"/>
  <c r="F18" i="162" s="1"/>
  <c r="H12" i="162"/>
  <c r="H18" i="162" s="1"/>
  <c r="E13" i="162"/>
  <c r="F13" i="162"/>
  <c r="H13" i="162"/>
  <c r="E14" i="162"/>
  <c r="F14" i="162"/>
  <c r="H14" i="162"/>
  <c r="L14" i="162" s="1"/>
  <c r="E15" i="162"/>
  <c r="F15" i="162"/>
  <c r="H15" i="162"/>
  <c r="E16" i="162"/>
  <c r="F16" i="162"/>
  <c r="L16" i="162" s="1"/>
  <c r="H16" i="162"/>
  <c r="E17" i="162"/>
  <c r="F17" i="162"/>
  <c r="H17" i="162"/>
  <c r="E21" i="162"/>
  <c r="F21" i="162"/>
  <c r="F25" i="162" s="1"/>
  <c r="H21" i="162"/>
  <c r="H25" i="162" s="1"/>
  <c r="E22" i="162"/>
  <c r="F22" i="162"/>
  <c r="L22" i="162" s="1"/>
  <c r="H22" i="162"/>
  <c r="J22" i="162" s="1"/>
  <c r="E23" i="162"/>
  <c r="F23" i="162"/>
  <c r="H23" i="162"/>
  <c r="E24" i="162"/>
  <c r="F24" i="162"/>
  <c r="L24" i="162" s="1"/>
  <c r="H24" i="162"/>
  <c r="E31" i="162"/>
  <c r="F31" i="162"/>
  <c r="J31" i="162" s="1"/>
  <c r="H31" i="162"/>
  <c r="H38" i="162" s="1"/>
  <c r="E32" i="162"/>
  <c r="F32" i="162"/>
  <c r="H32" i="162"/>
  <c r="L32" i="162" s="1"/>
  <c r="E33" i="162"/>
  <c r="F33" i="162"/>
  <c r="H33" i="162"/>
  <c r="J33" i="162" s="1"/>
  <c r="E34" i="162"/>
  <c r="F34" i="162"/>
  <c r="L34" i="162" s="1"/>
  <c r="H34" i="162"/>
  <c r="E35" i="162"/>
  <c r="F35" i="162"/>
  <c r="L35" i="162" s="1"/>
  <c r="H35" i="162"/>
  <c r="E36" i="162"/>
  <c r="F36" i="162"/>
  <c r="H36" i="162"/>
  <c r="L36" i="162" s="1"/>
  <c r="E37" i="162"/>
  <c r="F37" i="162"/>
  <c r="H37" i="162"/>
  <c r="E42" i="162"/>
  <c r="F42" i="162"/>
  <c r="L42" i="162" s="1"/>
  <c r="H42" i="162"/>
  <c r="E43" i="162"/>
  <c r="F43" i="162"/>
  <c r="L43" i="162" s="1"/>
  <c r="H43" i="162"/>
  <c r="E44" i="162"/>
  <c r="F44" i="162"/>
  <c r="J44" i="162" s="1"/>
  <c r="H44" i="162"/>
  <c r="E48" i="162"/>
  <c r="F48" i="162"/>
  <c r="L48" i="162" s="1"/>
  <c r="H48" i="162"/>
  <c r="G50" i="162"/>
  <c r="L44" i="162"/>
  <c r="J43" i="162"/>
  <c r="L37" i="162"/>
  <c r="J37" i="162"/>
  <c r="J36" i="162"/>
  <c r="L33" i="162"/>
  <c r="J32" i="162"/>
  <c r="L26" i="162"/>
  <c r="L23" i="162"/>
  <c r="J23" i="162"/>
  <c r="J21" i="162"/>
  <c r="L17" i="162"/>
  <c r="J17" i="162"/>
  <c r="L15" i="162"/>
  <c r="J15" i="162"/>
  <c r="J14" i="162"/>
  <c r="L13" i="162"/>
  <c r="J13" i="162"/>
  <c r="F6" i="162"/>
  <c r="D8" i="126"/>
  <c r="H6" i="162" s="1"/>
  <c r="D5" i="126"/>
  <c r="F7" i="162" s="1"/>
  <c r="D4" i="126"/>
  <c r="H27" i="162" l="1"/>
  <c r="H40" i="162" s="1"/>
  <c r="H46" i="162" s="1"/>
  <c r="H50" i="162" s="1"/>
  <c r="F27" i="162"/>
  <c r="J18" i="162"/>
  <c r="L25" i="162"/>
  <c r="J25" i="162"/>
  <c r="F38" i="162"/>
  <c r="J24" i="162"/>
  <c r="L21" i="162"/>
  <c r="J34" i="162"/>
  <c r="J48" i="162"/>
  <c r="J16" i="162"/>
  <c r="J12" i="162"/>
  <c r="L12" i="162"/>
  <c r="J35" i="162"/>
  <c r="J42" i="162"/>
  <c r="L31" i="162"/>
  <c r="L18" i="162"/>
  <c r="J27" i="162"/>
  <c r="L27" i="162"/>
  <c r="D9" i="126"/>
  <c r="H7" i="162" s="1"/>
  <c r="F40" i="162" l="1"/>
  <c r="L40" i="162"/>
  <c r="L38" i="162"/>
  <c r="J38" i="162"/>
  <c r="F46" i="162" l="1"/>
  <c r="J40" i="162"/>
  <c r="F50" i="162" l="1"/>
  <c r="L46" i="162"/>
  <c r="J46" i="162"/>
  <c r="L50" i="162" l="1"/>
  <c r="J50" i="162"/>
</calcChain>
</file>

<file path=xl/sharedStrings.xml><?xml version="1.0" encoding="utf-8"?>
<sst xmlns="http://schemas.openxmlformats.org/spreadsheetml/2006/main" count="9596" uniqueCount="776">
  <si>
    <t>Revenue</t>
  </si>
  <si>
    <t>Cost of Goods Sold</t>
  </si>
  <si>
    <t>Account Range</t>
  </si>
  <si>
    <t>Net Income</t>
  </si>
  <si>
    <t>Hide</t>
  </si>
  <si>
    <t>Auto+Hide+Values</t>
  </si>
  <si>
    <t>PROFIT AND LOSS</t>
  </si>
  <si>
    <t>Copy of Values for charting purposes only</t>
  </si>
  <si>
    <t>Variance to Budget</t>
  </si>
  <si>
    <t>Current Period</t>
  </si>
  <si>
    <t>Budget</t>
  </si>
  <si>
    <t>%</t>
  </si>
  <si>
    <t>Amount</t>
  </si>
  <si>
    <t>Annualized Value</t>
  </si>
  <si>
    <t>REVENUE</t>
  </si>
  <si>
    <t>41100..41500</t>
  </si>
  <si>
    <t xml:space="preserve">  Sales of Jobs</t>
  </si>
  <si>
    <t>42000..42500</t>
  </si>
  <si>
    <t xml:space="preserve">  Sales of Resources</t>
  </si>
  <si>
    <t>43000..43500</t>
  </si>
  <si>
    <t xml:space="preserve">  Sales of Raw Materials</t>
  </si>
  <si>
    <t>44000..44500</t>
  </si>
  <si>
    <t xml:space="preserve">  Retail Sales</t>
  </si>
  <si>
    <t>45000..45200</t>
  </si>
  <si>
    <t xml:space="preserve">  Consulting fees &amp; Sales Discounts</t>
  </si>
  <si>
    <t>TOTAL REVENUE</t>
  </si>
  <si>
    <t>COST OF GOODS SOLD</t>
  </si>
  <si>
    <t xml:space="preserve">  Cost of Jobs</t>
  </si>
  <si>
    <t>52000..52300</t>
  </si>
  <si>
    <t xml:space="preserve">  Cost of Resources</t>
  </si>
  <si>
    <t>53000..53900</t>
  </si>
  <si>
    <t xml:space="preserve">  Cost of Raw Materials</t>
  </si>
  <si>
    <t>54000..54900</t>
  </si>
  <si>
    <t xml:space="preserve">  Cost of Retail</t>
  </si>
  <si>
    <t>57000..57900</t>
  </si>
  <si>
    <t xml:space="preserve">  Variance</t>
  </si>
  <si>
    <t>TOTAL COST OF GOODS SOLD</t>
  </si>
  <si>
    <t>GROSS PROFIT</t>
  </si>
  <si>
    <t>OPERATING EXPENSES</t>
  </si>
  <si>
    <t>61000..61400</t>
  </si>
  <si>
    <t xml:space="preserve">  Selling Expenses</t>
  </si>
  <si>
    <t>62000..62950</t>
  </si>
  <si>
    <t xml:space="preserve">  Personnel Expenses</t>
  </si>
  <si>
    <t>63000..63500</t>
  </si>
  <si>
    <t xml:space="preserve">  Vehicle Expenses </t>
  </si>
  <si>
    <t>64000..64400</t>
  </si>
  <si>
    <t xml:space="preserve">  Computer Expenses</t>
  </si>
  <si>
    <t>65000..65400</t>
  </si>
  <si>
    <t xml:space="preserve">  Building Maintenance</t>
  </si>
  <si>
    <t>65500..65900</t>
  </si>
  <si>
    <t xml:space="preserve">  Admin Expenses</t>
  </si>
  <si>
    <t>66000..66400</t>
  </si>
  <si>
    <t xml:space="preserve">  Depreciation of Fixed Assets</t>
  </si>
  <si>
    <t>67000..67600</t>
  </si>
  <si>
    <t xml:space="preserve">  Other Operating Expenses</t>
  </si>
  <si>
    <t>TOTAL OPERATING EXPENSES</t>
  </si>
  <si>
    <t>OPERATING INCOME (EBIT)</t>
  </si>
  <si>
    <t>70000..79950</t>
  </si>
  <si>
    <t>Interest Income</t>
  </si>
  <si>
    <t>80000..80600</t>
  </si>
  <si>
    <t>Interest Expense</t>
  </si>
  <si>
    <t>NET INTEREST</t>
  </si>
  <si>
    <t>EBT (Earnings Before Tax)</t>
  </si>
  <si>
    <t>84000..84300</t>
  </si>
  <si>
    <t>Taxes</t>
  </si>
  <si>
    <t>EAT (Earnings After Tax)</t>
  </si>
  <si>
    <t>Extraordinary Income</t>
  </si>
  <si>
    <t>NET INCOME</t>
  </si>
  <si>
    <t>BALANCE SHEET</t>
  </si>
  <si>
    <t>ASSETS</t>
  </si>
  <si>
    <t>Beginning Balance</t>
  </si>
  <si>
    <t>Average Balance</t>
  </si>
  <si>
    <t>Current Assets</t>
  </si>
  <si>
    <t>Current_Assets</t>
  </si>
  <si>
    <t>Fixed_Assets</t>
  </si>
  <si>
    <t>Current_Liabilities</t>
  </si>
  <si>
    <t>Long_Term_Liabilities</t>
  </si>
  <si>
    <t>Total_Equity</t>
  </si>
  <si>
    <t>TOTAL</t>
  </si>
  <si>
    <t>Fixed Assets</t>
  </si>
  <si>
    <t>TOTAL ASSETS</t>
  </si>
  <si>
    <t>LIABILITIES AND EQUITY</t>
  </si>
  <si>
    <t>Current Liabilities</t>
  </si>
  <si>
    <t>Long Term Liabilities</t>
  </si>
  <si>
    <t>TOTAL LIABILITIES</t>
  </si>
  <si>
    <t>TOTAL LIABILITIES &amp; EQUITY</t>
  </si>
  <si>
    <t>Equity</t>
  </si>
  <si>
    <t xml:space="preserve">Budget Name: </t>
  </si>
  <si>
    <t>Start Date</t>
  </si>
  <si>
    <t>End Date</t>
  </si>
  <si>
    <t>Operating Expense</t>
  </si>
  <si>
    <t>Extraordinary Items</t>
  </si>
  <si>
    <t>Gains and Losses</t>
  </si>
  <si>
    <t>Ending Balance</t>
  </si>
  <si>
    <t>Annualized Estimate</t>
  </si>
  <si>
    <t>Net Change</t>
  </si>
  <si>
    <t>Inventory</t>
  </si>
  <si>
    <t>Accounts Receiveable</t>
  </si>
  <si>
    <t>Short Term Loans</t>
  </si>
  <si>
    <t>Accounts Payable</t>
  </si>
  <si>
    <t>Total Assets</t>
  </si>
  <si>
    <t>Total Liabilities</t>
  </si>
  <si>
    <t>Total Liabilities + Equity</t>
  </si>
  <si>
    <t>Gross Profit</t>
  </si>
  <si>
    <t>Operating Income (EBIT)</t>
  </si>
  <si>
    <t>Earnings before Taxes (EBT)</t>
  </si>
  <si>
    <t>Earnings after Taxes (EAT)</t>
  </si>
  <si>
    <t>Total Interest</t>
  </si>
  <si>
    <t>Depreciation</t>
  </si>
  <si>
    <t>Title</t>
  </si>
  <si>
    <t>Value</t>
  </si>
  <si>
    <t>Option</t>
  </si>
  <si>
    <t>Filter</t>
  </si>
  <si>
    <t>Item</t>
  </si>
  <si>
    <t>Calculated Items</t>
  </si>
  <si>
    <t>Enter account ranges in highlighted cells</t>
  </si>
  <si>
    <t>some signs reversed</t>
  </si>
  <si>
    <t>Total Equity</t>
  </si>
  <si>
    <t>Long term Liabilities</t>
  </si>
  <si>
    <t>Net Income for year</t>
  </si>
  <si>
    <t>=Budget_name</t>
  </si>
  <si>
    <t>=Start_Date</t>
  </si>
  <si>
    <t>=End_Date</t>
  </si>
  <si>
    <t>49950</t>
  </si>
  <si>
    <t>51000</t>
  </si>
  <si>
    <t>85300</t>
  </si>
  <si>
    <t>=F10</t>
  </si>
  <si>
    <t>=H10</t>
  </si>
  <si>
    <t>=IF((End_Date-Start_Date+1=366),F12,365/(End_Date-Start_Date+1)*F12)</t>
  </si>
  <si>
    <t>=-GL("Balance",$B13,Start_Date,End_Date)</t>
  </si>
  <si>
    <t>=-GL("Budget",$B13,Start_Date,End_Date,,,,,,,Budget_name)</t>
  </si>
  <si>
    <t>=IF(F13=0,0,IF(H13=0,"∞",(F13-H13)/H13))</t>
  </si>
  <si>
    <t>=F13-H13</t>
  </si>
  <si>
    <t>=IF((End_Date-Start_Date+1=366),F13,365/(End_Date-Start_Date+1)*F13)</t>
  </si>
  <si>
    <t>=F13</t>
  </si>
  <si>
    <t>=H13</t>
  </si>
  <si>
    <t>=-GL("Balance",$B14,Start_Date,End_Date)</t>
  </si>
  <si>
    <t>=-GL("Budget",$B14,Start_Date,End_Date,,,,,,,Budget_name)</t>
  </si>
  <si>
    <t>=IF(F14=0,"-",IF(H14=0,"∞",(F14-H14)/H14))</t>
  </si>
  <si>
    <t>=F14-H14</t>
  </si>
  <si>
    <t>=F14</t>
  </si>
  <si>
    <t>=H14</t>
  </si>
  <si>
    <t>=-GL("Balance",$B15,Start_Date,End_Date)</t>
  </si>
  <si>
    <t>=-GL("Budget",$B15,Start_Date,End_Date,,,,,,,Budget_name)</t>
  </si>
  <si>
    <t>=IF(F15=0,"-",IF(H15=0,"∞",(F15-H15)/H15))</t>
  </si>
  <si>
    <t>=F15-H15</t>
  </si>
  <si>
    <t>=F15</t>
  </si>
  <si>
    <t>=H15</t>
  </si>
  <si>
    <t>=-GL("Balance",$B16,Start_Date,End_Date)</t>
  </si>
  <si>
    <t>=-GL("Budget",$B16,Start_Date,End_Date,,,,,,,Budget_name)</t>
  </si>
  <si>
    <t>=IF(F16=0,"-",IF(H16=0,"∞",(F16-H16)/H16))</t>
  </si>
  <si>
    <t>=F16-H16</t>
  </si>
  <si>
    <t>=F16</t>
  </si>
  <si>
    <t>=H16</t>
  </si>
  <si>
    <t>=-GL("Balance",$B17,Start_Date,End_Date)</t>
  </si>
  <si>
    <t>=-GL("Budget",$B17,Start_Date,End_Date,,,,,,,Budget_name)</t>
  </si>
  <si>
    <t>=IF(F17=0,"-",IF(H17=0,"∞",(F17-H17)/H17))</t>
  </si>
  <si>
    <t>=F17-H17</t>
  </si>
  <si>
    <t>=F17</t>
  </si>
  <si>
    <t>=H17</t>
  </si>
  <si>
    <t>=SUM(F13:F17)</t>
  </si>
  <si>
    <t>=SUM(H13:H17)</t>
  </si>
  <si>
    <t>=IF(F18=0,"-",IF(H18=0,"∞",(F18-H18)/H18))</t>
  </si>
  <si>
    <t>=F18-H18</t>
  </si>
  <si>
    <t>=IF((End_Date-Start_Date+1=366),F18,365/(End_Date-Start_Date+1)*F18)</t>
  </si>
  <si>
    <t>=F18</t>
  </si>
  <si>
    <t>=H18</t>
  </si>
  <si>
    <t>=-GL("Balance",$B21,Start_Date,End_Date)</t>
  </si>
  <si>
    <t>=-GL("Budget",$B21,Start_Date,End_Date,,,,,,,Budget_name)</t>
  </si>
  <si>
    <t>=IF(F21=0,"-",IF(H21=0,"∞",(F21-H21)/H21))</t>
  </si>
  <si>
    <t>=F21-H21</t>
  </si>
  <si>
    <t>=-F21</t>
  </si>
  <si>
    <t>=-H21</t>
  </si>
  <si>
    <t>=-GL("Balance",$B22,Start_Date,End_Date)</t>
  </si>
  <si>
    <t>=-GL("Budget",$B22,Start_Date,End_Date,,,,,,,Budget_name)</t>
  </si>
  <si>
    <t>=IF(F22=0,"-",IF(H22=0,"∞",(F22-H22)/H22))</t>
  </si>
  <si>
    <t>=F22-H22</t>
  </si>
  <si>
    <t>=-F22</t>
  </si>
  <si>
    <t>=-H22</t>
  </si>
  <si>
    <t>=-GL("Balance",$B23,Start_Date,End_Date)</t>
  </si>
  <si>
    <t>=-GL("Budget",$B23,Start_Date,End_Date,,,,,,,Budget_name)</t>
  </si>
  <si>
    <t>=IF(F23=0,"-",IF(H23=0,"∞",(F23-H23)/H23))</t>
  </si>
  <si>
    <t>=F23-H23</t>
  </si>
  <si>
    <t>=-F23</t>
  </si>
  <si>
    <t>=-H23</t>
  </si>
  <si>
    <t>=-GL("Balance",$B24,Start_Date,End_Date)</t>
  </si>
  <si>
    <t>=-GL("Budget",$B24,Start_Date,End_Date,,,,,,,Budget_name)</t>
  </si>
  <si>
    <t>=IF(F24=0,"-",IF(H24=0,"∞",(F24-H24)/H24))</t>
  </si>
  <si>
    <t>=F24-H24</t>
  </si>
  <si>
    <t>=-F24</t>
  </si>
  <si>
    <t>=-H24</t>
  </si>
  <si>
    <t>=-GL("Balance",$B25,Start_Date,End_Date)</t>
  </si>
  <si>
    <t>=-GL("Budget",$B25,Start_Date,End_Date,,,,,,,Budget_name)</t>
  </si>
  <si>
    <t>=IF(F25=0,"-",IF(H25=0,"∞",(F25-H25)/H25))</t>
  </si>
  <si>
    <t>=F25-H25</t>
  </si>
  <si>
    <t>=-F25</t>
  </si>
  <si>
    <t>=-H25</t>
  </si>
  <si>
    <t>=SUM(F21:F25)</t>
  </si>
  <si>
    <t>=SUM(H21:H25)</t>
  </si>
  <si>
    <t>=IF(F26=0,"-",IF(H26=0,"∞",(F26-H26)/H26))</t>
  </si>
  <si>
    <t>=F26-H26</t>
  </si>
  <si>
    <t>=IF((End_Date-Start_Date+1=366),F26,365/(End_Date-Start_Date+1)*F26)</t>
  </si>
  <si>
    <t>=-F26</t>
  </si>
  <si>
    <t>=-H26</t>
  </si>
  <si>
    <t>=F27-H27</t>
  </si>
  <si>
    <t>=F18+F26</t>
  </si>
  <si>
    <t>=H18+H26</t>
  </si>
  <si>
    <t>=IF(F28=0,"-",IF(H28=0,"∞",(F28-H28)/H28))</t>
  </si>
  <si>
    <t>=F28-H28</t>
  </si>
  <si>
    <t>=IF((End_Date-Start_Date+1=366),F28,365/(End_Date-Start_Date+1)*F28)</t>
  </si>
  <si>
    <t>=-GL("Balance",$B32,Start_Date,End_Date)</t>
  </si>
  <si>
    <t>=-GL("Budget",$B32,Start_Date,End_Date,,,,,,,Budget_name)</t>
  </si>
  <si>
    <t>=IF(F32=0,"-",IF(H32=0,"∞",(F32-H32)/H32))</t>
  </si>
  <si>
    <t>=F32-H32</t>
  </si>
  <si>
    <t>=-F32</t>
  </si>
  <si>
    <t>=-H32</t>
  </si>
  <si>
    <t>=-GL("Balance",$B33,Start_Date,End_Date)</t>
  </si>
  <si>
    <t>=-GL("Budget",$B33,Start_Date,End_Date,,,,,,,Budget_name)</t>
  </si>
  <si>
    <t>=IF(F33=0,"-",IF(H33=0,"∞",(F33-H33)/H33))</t>
  </si>
  <si>
    <t>=F33-H33</t>
  </si>
  <si>
    <t>=-F33</t>
  </si>
  <si>
    <t>=-H33</t>
  </si>
  <si>
    <t>=-GL("Balance",$B34,Start_Date,End_Date)</t>
  </si>
  <si>
    <t>=-GL("Budget",$B34,Start_Date,End_Date,,,,,,,Budget_name)</t>
  </si>
  <si>
    <t>=IF(F34=0,"-",IF(H34=0,"∞",(F34-H34)/H34))</t>
  </si>
  <si>
    <t>=F34-H34</t>
  </si>
  <si>
    <t>=-F34</t>
  </si>
  <si>
    <t>=-H34</t>
  </si>
  <si>
    <t>=-GL("Balance",$B35,Start_Date,End_Date)</t>
  </si>
  <si>
    <t>=-GL("Budget",$B35,Start_Date,End_Date,,,,,,,Budget_name)</t>
  </si>
  <si>
    <t>=IF(F35=0,"-",IF(H35=0,"∞",(F35-H35)/H35))</t>
  </si>
  <si>
    <t>=F35-H35</t>
  </si>
  <si>
    <t>=-F35</t>
  </si>
  <si>
    <t>=-H35</t>
  </si>
  <si>
    <t>=-GL("Balance",$B36,Start_Date,End_Date)</t>
  </si>
  <si>
    <t>=-GL("Budget",$B36,Start_Date,End_Date,,,,,,,Budget_name)</t>
  </si>
  <si>
    <t>=IF(F36=0,"-",IF(H36=0,"∞",(F36-H36)/H36))</t>
  </si>
  <si>
    <t>=F36-H36</t>
  </si>
  <si>
    <t>=-F36</t>
  </si>
  <si>
    <t>=-H36</t>
  </si>
  <si>
    <t>=-GL("Balance",$B37,Start_Date,End_Date)</t>
  </si>
  <si>
    <t>=-GL("Budget",$B37,Start_Date,End_Date,,,,,,,Budget_name)</t>
  </si>
  <si>
    <t>=IF(F37=0,"-",IF(H37=0,"∞",(F37-H37)/H37))</t>
  </si>
  <si>
    <t>=F37-H37</t>
  </si>
  <si>
    <t>=-F37</t>
  </si>
  <si>
    <t>=-H37</t>
  </si>
  <si>
    <t>=-GL("Balance",$B38,Start_Date,End_Date)</t>
  </si>
  <si>
    <t>=-GL("Budget",$B38,Start_Date,End_Date,,,,,,,Budget_name)</t>
  </si>
  <si>
    <t>=IF(F38=0,"-",IF(H38=0,"∞",(F38-H38)/H38))</t>
  </si>
  <si>
    <t>=F38-H38</t>
  </si>
  <si>
    <t>=IF((End_Date-Start_Date+1=366),F38,365/(End_Date-Start_Date+1)*F38)</t>
  </si>
  <si>
    <t>=-F38</t>
  </si>
  <si>
    <t>=-H38</t>
  </si>
  <si>
    <t>=-GL("Balance",$B39,Start_Date,End_Date)</t>
  </si>
  <si>
    <t>=-GL("Budget",$B39,Start_Date,End_Date,,,,,,,Budget_name)</t>
  </si>
  <si>
    <t>=IF(F39=0,"-",IF(H39=0,"∞",(F39-H39)/H39))</t>
  </si>
  <si>
    <t>=F39-H39</t>
  </si>
  <si>
    <t>=-F39</t>
  </si>
  <si>
    <t>=-H39</t>
  </si>
  <si>
    <t>=SUM(F32:F39)</t>
  </si>
  <si>
    <t>=SUM(H32:H39)</t>
  </si>
  <si>
    <t>=IF(F40=0,"-",IF(H40=0,"∞",(F40-H40)/H40))</t>
  </si>
  <si>
    <t>=F40-H40</t>
  </si>
  <si>
    <t>=-F40</t>
  </si>
  <si>
    <t>=-H40</t>
  </si>
  <si>
    <t>=F28+F40</t>
  </si>
  <si>
    <t>=H28+H40</t>
  </si>
  <si>
    <t>=IF(F42=0,"-",IF(H42=0,"∞",(F42-H42)/H42))</t>
  </si>
  <si>
    <t>=F42-H42</t>
  </si>
  <si>
    <t>=IF((End_Date-Start_Date+1=366),F42,365/(End_Date-Start_Date+1)*F42)</t>
  </si>
  <si>
    <t>=-GL("Balance",$B44,Start_Date,End_Date)</t>
  </si>
  <si>
    <t>=-GL("Budget",$B44,Start_Date,End_Date,,,,,,,Budget_name)</t>
  </si>
  <si>
    <t>=IF(F44=0,"-",IF(H44=0,"∞",(F44-H44)/H44))</t>
  </si>
  <si>
    <t>=F44-H44</t>
  </si>
  <si>
    <t>=F44</t>
  </si>
  <si>
    <t>=H44</t>
  </si>
  <si>
    <t>=-GL("Balance",$B45,Start_Date,End_Date)</t>
  </si>
  <si>
    <t>=-GL("Budget",$B45,Start_Date,End_Date,,,,,,,Budget_name)</t>
  </si>
  <si>
    <t>=IF(F45=0,"-",IF(H45=0,"∞",(F45-H45)/H45))</t>
  </si>
  <si>
    <t>=F45-H45</t>
  </si>
  <si>
    <t>=F45</t>
  </si>
  <si>
    <t>=H45</t>
  </si>
  <si>
    <t>=SUM(F44:F45)</t>
  </si>
  <si>
    <t>=SUM(H44:H45)</t>
  </si>
  <si>
    <t>=IF(F46=0,"-",IF(H46=0,"∞",(F46-H46)/H46))</t>
  </si>
  <si>
    <t>=F46-H46</t>
  </si>
  <si>
    <t>=F46</t>
  </si>
  <si>
    <t>=H46</t>
  </si>
  <si>
    <t>=F42+F46</t>
  </si>
  <si>
    <t>=H42+H46</t>
  </si>
  <si>
    <t>=IF(F48=0,"-",IF(H48=0,"∞",(F48-H48)/H48))</t>
  </si>
  <si>
    <t>=F48-H48</t>
  </si>
  <si>
    <t>=IF((End_Date-Start_Date+1=366),F48,365/(End_Date-Start_Date+1)*F48)</t>
  </si>
  <si>
    <t>=-GL("Balance",$B50,Start_Date,End_Date)</t>
  </si>
  <si>
    <t>=-GL("Budget",$B50,Start_Date,End_Date,,,,,,,Budget_name)</t>
  </si>
  <si>
    <t>=IF(F50=0,"-",IF(H50=0,"∞",(F50-H50)/H50))</t>
  </si>
  <si>
    <t>=F50-H50</t>
  </si>
  <si>
    <t>=F50</t>
  </si>
  <si>
    <t>=H50</t>
  </si>
  <si>
    <t>=F51-H51</t>
  </si>
  <si>
    <t>=SUM(F48:F50)</t>
  </si>
  <si>
    <t>=SUM(H48:H50)</t>
  </si>
  <si>
    <t>=IF(F52=0,"-",IF(H52=0,"∞",(F52-H52)/H52))</t>
  </si>
  <si>
    <t>=F52-H52</t>
  </si>
  <si>
    <t>=IF((End_Date-Start_Date+1=366),F52,365/(End_Date-Start_Date+1)*F52)</t>
  </si>
  <si>
    <t>=-GL("Balance",$B54,Start_Date,End_Date)</t>
  </si>
  <si>
    <t>=-GL("Budget",$B54,Start_Date,End_Date,,,,,,,Budget_name)</t>
  </si>
  <si>
    <t>=-GL("Balance",F54,Start_Date,End_Date)</t>
  </si>
  <si>
    <t>=-GL("Balance",H54,Start_Date,End_Date)</t>
  </si>
  <si>
    <t>=SUM(F52:F54)</t>
  </si>
  <si>
    <t>=SUM(H52:H54)</t>
  </si>
  <si>
    <t>=IF(F56=0,"-",IF(H56=0,"∞",(F56-H56)/H56))</t>
  </si>
  <si>
    <t>=F56-H56</t>
  </si>
  <si>
    <t>=IF((End_Date-Start_Date+1=366),F56,365/(End_Date-Start_Date+1)*F56)</t>
  </si>
  <si>
    <t>Hide+Auto+Values+Formulas=Sheet6,Sheet7+FormulasOnly</t>
  </si>
  <si>
    <t>Hide+Auto+Values+Formulas=Sheet10,Sheet6,Sheet7+FormulasOnly</t>
  </si>
  <si>
    <t>End Date:</t>
  </si>
  <si>
    <t>Start Date:</t>
  </si>
  <si>
    <t>About the report</t>
  </si>
  <si>
    <t>Version of Jet</t>
  </si>
  <si>
    <t>Copyrights</t>
  </si>
  <si>
    <t>Revise account numbers and descriptions in these rows</t>
  </si>
  <si>
    <t>hide</t>
  </si>
  <si>
    <t>NET INTEREST BEFORE EXTRAORDINARY ITEMS AND TAXES (EBT)</t>
  </si>
  <si>
    <t>Revise account numbers in these rows</t>
  </si>
  <si>
    <t>Stockholder Equity</t>
  </si>
  <si>
    <t>11000..15950</t>
  </si>
  <si>
    <t>25000..25400</t>
  </si>
  <si>
    <t>41300</t>
  </si>
  <si>
    <t>=NL("First","G/L Account","Name","No.",D13)</t>
  </si>
  <si>
    <t>=-GL("Balance",$D13,$E$6,$E$7)</t>
  </si>
  <si>
    <t>=-GL("Budget",$D13,$E$6,$E$7,,,,,,,$E$5)</t>
  </si>
  <si>
    <t>41500</t>
  </si>
  <si>
    <t>=NL("First","G/L Account","Name","No.",D14)</t>
  </si>
  <si>
    <t>=-GL("Balance",$D14,$E$6,$E$7)</t>
  </si>
  <si>
    <t>=-GL("Budget",$D14,$E$6,$E$7,,,,,,,$E$5)</t>
  </si>
  <si>
    <t>42500</t>
  </si>
  <si>
    <t>=NL("First","G/L Account","Name","No.",D15)</t>
  </si>
  <si>
    <t>=-GL("Balance",$D15,$E$6,$E$7)</t>
  </si>
  <si>
    <t>=-GL("Budget",$D15,$E$6,$E$7,,,,,,,$E$5)</t>
  </si>
  <si>
    <t>43500</t>
  </si>
  <si>
    <t>=NL("First","G/L Account","Name","No.",D16)</t>
  </si>
  <si>
    <t>=-GL("Balance",$D16,$E$6,$E$7)</t>
  </si>
  <si>
    <t>=-GL("Budget",$D16,$E$6,$E$7,,,,,,,$E$5)</t>
  </si>
  <si>
    <t>44500</t>
  </si>
  <si>
    <t>=NL("First","G/L Account","Name","No.",D17)</t>
  </si>
  <si>
    <t>=-GL("Balance",$D17,$E$6,$E$7)</t>
  </si>
  <si>
    <t>=-GL("Budget",$D17,$E$6,$E$7,,,,,,,$E$5)</t>
  </si>
  <si>
    <t>45000</t>
  </si>
  <si>
    <t>=NL("First","G/L Account","Name","No.",D18)</t>
  </si>
  <si>
    <t>=-GL("Balance",$D18,$E$6,$E$7)</t>
  </si>
  <si>
    <t>=-GL("Budget",$D18,$E$6,$E$7,,,,,,,$E$5)</t>
  </si>
  <si>
    <t>45100</t>
  </si>
  <si>
    <t>=NL("First","G/L Account","Name","No.",D19)</t>
  </si>
  <si>
    <t>=-GL("Balance",$D19,$E$6,$E$7)</t>
  </si>
  <si>
    <t>=-GL("Budget",$D19,$E$6,$E$7,,,,,,,$E$5)</t>
  </si>
  <si>
    <t>=IF(F19=0,"-",IF(H19=0,"∞",(F19-H19)/H19))</t>
  </si>
  <si>
    <t>=F19-H19</t>
  </si>
  <si>
    <t>45200</t>
  </si>
  <si>
    <t>=NL("First","G/L Account","Name","No.",D20)</t>
  </si>
  <si>
    <t>=-GL("Balance",$D20,$E$6,$E$7)</t>
  </si>
  <si>
    <t>=-GL("Budget",$D20,$E$6,$E$7,,,,,,,$E$5)</t>
  </si>
  <si>
    <t>=IF(F20=0,"-",IF(H20=0,"∞",(F20-H20)/H20))</t>
  </si>
  <si>
    <t>=F20-H20</t>
  </si>
  <si>
    <t>=SUM(F13:F20)</t>
  </si>
  <si>
    <t>=SUM(H13:H20)</t>
  </si>
  <si>
    <t>52300</t>
  </si>
  <si>
    <t>=NL("First","G/L Account","Name","No.",D24)</t>
  </si>
  <si>
    <t>=-GL("Balance",$D24,$E$6,$E$7)</t>
  </si>
  <si>
    <t>=-GL("Budget",$D24,$E$6,$E$7,,,,,,,$E$5)</t>
  </si>
  <si>
    <t>52500</t>
  </si>
  <si>
    <t>=NL("First","G/L Account","Name","No.",D25)</t>
  </si>
  <si>
    <t>=-GL("Balance",$D25,$E$6,$E$7)</t>
  </si>
  <si>
    <t>=-GL("Budget",$D25,$E$6,$E$7,,,,,,,$E$5)</t>
  </si>
  <si>
    <t>53900</t>
  </si>
  <si>
    <t>=NL("First","G/L Account","Name","No.",D26)</t>
  </si>
  <si>
    <t>=-GL("Balance",$D26,$E$6,$E$7)</t>
  </si>
  <si>
    <t>=-GL("Budget",$D26,$E$6,$E$7,,,,,,,$E$5)</t>
  </si>
  <si>
    <t>54900</t>
  </si>
  <si>
    <t>=NL("First","G/L Account","Name","No.",D27)</t>
  </si>
  <si>
    <t>=-GL("Balance",$D27,$E$6,$E$7)</t>
  </si>
  <si>
    <t>=-GL("Budget",$D27,$E$6,$E$7,,,,,,,$E$5)</t>
  </si>
  <si>
    <t>=IF(F27=0,"-",IF(H27=0,"∞",(F27-H27)/H27))</t>
  </si>
  <si>
    <t>57900</t>
  </si>
  <si>
    <t>=NL("First","G/L Account","Name","No.",D28)</t>
  </si>
  <si>
    <t>=-GL("Balance",$D28,$E$6,$E$7)</t>
  </si>
  <si>
    <t>=-GL("Budget",$D28,$E$6,$E$7,,,,,,,$E$5)</t>
  </si>
  <si>
    <t>=SUM(F24:F28)</t>
  </si>
  <si>
    <t>=SUM(H24:H28)</t>
  </si>
  <si>
    <t>=IF(F29=0,"-",IF(H29=0,"∞",(F29-H29)/H29))</t>
  </si>
  <si>
    <t>=F29-H29</t>
  </si>
  <si>
    <t>=F30-H30</t>
  </si>
  <si>
    <t>=F21+F29</t>
  </si>
  <si>
    <t>=H21+H29</t>
  </si>
  <si>
    <t>=IF(F31=0,"-",IF(H31=0,"∞",(F31-H31)/H31))</t>
  </si>
  <si>
    <t>=F31-H31</t>
  </si>
  <si>
    <t>61400</t>
  </si>
  <si>
    <t>=NL("First","G/L Account","Name","No.",D35)</t>
  </si>
  <si>
    <t>=-GL("Balance",$D35,$E$6,$E$7)</t>
  </si>
  <si>
    <t>=-GL("Budget",$D35,$E$6,$E$7,,,,,,,$E$5)</t>
  </si>
  <si>
    <t>62950</t>
  </si>
  <si>
    <t>=NL("First","G/L Account","Name","No.",D36)</t>
  </si>
  <si>
    <t>=-GL("Balance",$D36,$E$6,$E$7)</t>
  </si>
  <si>
    <t>=-GL("Budget",$D36,$E$6,$E$7,,,,,,,$E$5)</t>
  </si>
  <si>
    <t>63500</t>
  </si>
  <si>
    <t>=NL("First","G/L Account","Name","No.",D37)</t>
  </si>
  <si>
    <t>=-GL("Balance",$D37,$E$6,$E$7)</t>
  </si>
  <si>
    <t>=-GL("Budget",$D37,$E$6,$E$7,,,,,,,$E$5)</t>
  </si>
  <si>
    <t>64400</t>
  </si>
  <si>
    <t>=NL("First","G/L Account","Name","No.",D38)</t>
  </si>
  <si>
    <t>=-GL("Balance",$D38,$E$6,$E$7)</t>
  </si>
  <si>
    <t>=-GL("Budget",$D38,$E$6,$E$7,,,,,,,$E$5)</t>
  </si>
  <si>
    <t>65400</t>
  </si>
  <si>
    <t>=NL("First","G/L Account","Name","No.",D39)</t>
  </si>
  <si>
    <t>=-GL("Balance",$D39,$E$6,$E$7)</t>
  </si>
  <si>
    <t>=-GL("Budget",$D39,$E$6,$E$7,,,,,,,$E$5)</t>
  </si>
  <si>
    <t>65900</t>
  </si>
  <si>
    <t>=NL("First","G/L Account","Name","No.",D40)</t>
  </si>
  <si>
    <t>=-GL("Balance",$D40,$E$6,$E$7)</t>
  </si>
  <si>
    <t>=-GL("Budget",$D40,$E$6,$E$7,,,,,,,$E$5)</t>
  </si>
  <si>
    <t>66400</t>
  </si>
  <si>
    <t>=NL("First","G/L Account","Name","No.",D41)</t>
  </si>
  <si>
    <t>=-GL("Balance",$D41,$E$6,$E$7)</t>
  </si>
  <si>
    <t>=-GL("Budget",$D41,$E$6,$E$7,,,,,,,$E$5)</t>
  </si>
  <si>
    <t>=IF(F41=0,"-",IF(H41=0,"∞",(F41-H41)/H41))</t>
  </si>
  <si>
    <t>=F41-H41</t>
  </si>
  <si>
    <t>67600</t>
  </si>
  <si>
    <t>=NL("First","G/L Account","Name","No.",D42)</t>
  </si>
  <si>
    <t>=-GL("Balance",$D42,$E$6,$E$7)</t>
  </si>
  <si>
    <t>=-GL("Budget",$D42,$E$6,$E$7,,,,,,,$E$5)</t>
  </si>
  <si>
    <t>=SUM(F35:F42)</t>
  </si>
  <si>
    <t>=SUM(H35:H42)</t>
  </si>
  <si>
    <t>=IF(F43=0,"-",IF(H43=0,"∞",(F43-H43)/H43))</t>
  </si>
  <si>
    <t>=F43-H43</t>
  </si>
  <si>
    <t>=F31+F43</t>
  </si>
  <si>
    <t>=H31+H43</t>
  </si>
  <si>
    <t>79950</t>
  </si>
  <si>
    <t>=NL("First","G/L Account","Name","No.",D47)</t>
  </si>
  <si>
    <t>=-GL("Balance",$D47,$E$6,$E$7)</t>
  </si>
  <si>
    <t>=-GL("Budget",$D47,$E$6,$E$7,,,,,,,$E$5)</t>
  </si>
  <si>
    <t>=IF(F47=0,"-",IF(H47=0,"∞",(F47-H47)/H47))</t>
  </si>
  <si>
    <t>=F47-H47</t>
  </si>
  <si>
    <t>80600</t>
  </si>
  <si>
    <t>=NL("First","G/L Account","Name","No.",D48)</t>
  </si>
  <si>
    <t>=-GL("Balance",$D48,$E$6,$E$7)</t>
  </si>
  <si>
    <t>=-GL("Budget",$D48,$E$6,$E$7,,,,,,,$E$5)</t>
  </si>
  <si>
    <t>81300</t>
  </si>
  <si>
    <t>=NL("First","G/L Account","Name","No.",D49)</t>
  </si>
  <si>
    <t>=-GL("Balance",$D49,$E$6,$E$7)</t>
  </si>
  <si>
    <t>=-GL("Budget",$D49,$E$6,$E$7,,,,,,,$E$5)</t>
  </si>
  <si>
    <t>=IF(F49=0,"-",IF(H49=0,"∞",(F49-H49)/H49))</t>
  </si>
  <si>
    <t>=F49-H49</t>
  </si>
  <si>
    <t>=SUM(F45:F49)</t>
  </si>
  <si>
    <t>=SUM(H45:H49)</t>
  </si>
  <si>
    <t>=IF(F51=0,"-",IF(H51=0,"∞",(F51-H51)/H51))</t>
  </si>
  <si>
    <t>84300</t>
  </si>
  <si>
    <t>=NL("First","G/L Account","Name","No.",D53)</t>
  </si>
  <si>
    <t>=-GL("Balance",$D53,$E$6,$E$7)</t>
  </si>
  <si>
    <t>=-GL("Budget",$D53,$E$6,$E$7,,,,,,,$E$5)</t>
  </si>
  <si>
    <t>=IF(F53=0,"-",IF(H53=0,"∞",(F53-H53)/H53))</t>
  </si>
  <si>
    <t>=F53-H53</t>
  </si>
  <si>
    <t>=NL("First","G/L Account","Name","No.",D54)</t>
  </si>
  <si>
    <t>=-GL("Balance",$D54,$E$6,$E$7)</t>
  </si>
  <si>
    <t>=-GL("Budget",$D54,$E$6,$E$7,,,,,,,$E$5)</t>
  </si>
  <si>
    <t>=IF(F54=0,"-",IF(H54=0,"∞",(F54-H54)/H54))</t>
  </si>
  <si>
    <t>=F54-H54</t>
  </si>
  <si>
    <t>=SUM(F51:F54)</t>
  </si>
  <si>
    <t>=#REF!+#REF!</t>
  </si>
  <si>
    <t>=SUM(H51:H54)</t>
  </si>
  <si>
    <t>=Options!D6</t>
  </si>
  <si>
    <t>11700</t>
  </si>
  <si>
    <t>=NL("First","G/L Account","Name","No.",D10)</t>
  </si>
  <si>
    <t>=GL("Balance",$D10,,$D$5,,,,,,,,)</t>
  </si>
  <si>
    <t>12300</t>
  </si>
  <si>
    <t>=NL("First","G/L Account","Name","No.",D11)</t>
  </si>
  <si>
    <t>=GL("Balance",$D11,,$D$5,,,,,,,,)</t>
  </si>
  <si>
    <t>13400</t>
  </si>
  <si>
    <t>=NL("First","G/L Account","Name","No.",D12)</t>
  </si>
  <si>
    <t>=GL("Balance",$D12,,$D$5,,,,,,,,)</t>
  </si>
  <si>
    <t>13540</t>
  </si>
  <si>
    <t>=GL("Balance",$D13,,$D$5,,,,,,,,)</t>
  </si>
  <si>
    <t>14500</t>
  </si>
  <si>
    <t>=GL("Balance",$D14,,$D$5,,,,,,,,)</t>
  </si>
  <si>
    <t>15300</t>
  </si>
  <si>
    <t>=GL("Balance",$D15,,$D$5,,,,,,,,)</t>
  </si>
  <si>
    <t>=SUM(H10:H15)</t>
  </si>
  <si>
    <t>16400</t>
  </si>
  <si>
    <t>=GL("Balance",$D19,,$D$5)</t>
  </si>
  <si>
    <t>17300</t>
  </si>
  <si>
    <t>=GL("Balance",$D20,,$D$5,,,,,,,,)</t>
  </si>
  <si>
    <t>18300</t>
  </si>
  <si>
    <t>=NL("First","G/L Account","Name","No.",D21)</t>
  </si>
  <si>
    <t>=GL("Balance",$D21,,$D$5,,,,,,,,)</t>
  </si>
  <si>
    <t>=SUM(H19:H21)</t>
  </si>
  <si>
    <t>=H22</t>
  </si>
  <si>
    <t>=H37</t>
  </si>
  <si>
    <t>=H43</t>
  </si>
  <si>
    <t>=H51</t>
  </si>
  <si>
    <t>=H22+H16</t>
  </si>
  <si>
    <t>=D8</t>
  </si>
  <si>
    <t>=D28</t>
  </si>
  <si>
    <t>22100</t>
  </si>
  <si>
    <t>=NL("First","G/L Account","Name","No.",D30)</t>
  </si>
  <si>
    <t>=-GL("Balance",$D30,,$D$5,,,,,,,,)</t>
  </si>
  <si>
    <t>22190</t>
  </si>
  <si>
    <t>=NL("First","G/L Account","Name","No.",D31)</t>
  </si>
  <si>
    <t>=-GL("Balance",$D31,,$D$5,,,,,,,,)</t>
  </si>
  <si>
    <t>22500</t>
  </si>
  <si>
    <t>=NL("First","G/L Account","Name","No.",D32)</t>
  </si>
  <si>
    <t>=-GL("Balance",$D32,,$D$5,,,,,,,,)</t>
  </si>
  <si>
    <t>22590</t>
  </si>
  <si>
    <t>=NL("First","G/L Account","Name","No.",D33)</t>
  </si>
  <si>
    <t>=-GL("Balance",$D33,,$D$5,,,,,,,,)</t>
  </si>
  <si>
    <t>22790</t>
  </si>
  <si>
    <t>=NL("First","G/L Account","Name","No.",D34)</t>
  </si>
  <si>
    <t>=-GL("Balance",$D34,,$D$5,,,,,,,,)</t>
  </si>
  <si>
    <t>23900</t>
  </si>
  <si>
    <t>=-GL("Balance",$D35,,$D$5,,,,,,,,)</t>
  </si>
  <si>
    <t>24400</t>
  </si>
  <si>
    <t>=-GL("Balance",$D36,,$D$5,,,,,,,,)</t>
  </si>
  <si>
    <t>=SUM(H30:H36)</t>
  </si>
  <si>
    <t>25100</t>
  </si>
  <si>
    <t>=-GL("Balance",$D40,,$D$5,,,,,,,,)</t>
  </si>
  <si>
    <t>25200</t>
  </si>
  <si>
    <t>=-GL("Balance",$D41,,$D$5,,,,,,,,)</t>
  </si>
  <si>
    <t>25300</t>
  </si>
  <si>
    <t>=-GL("Balance",$D42,,$D$5,,,,,,,,)</t>
  </si>
  <si>
    <t>=SUM(H40:H42)</t>
  </si>
  <si>
    <t>=H43+H37</t>
  </si>
  <si>
    <t>30100</t>
  </si>
  <si>
    <t>=-GL("Balance",$D48,,$D$5,,,,,,,,)</t>
  </si>
  <si>
    <t>30200</t>
  </si>
  <si>
    <t>=-GL("Balance",$D49,,$D$5,,,,,,,,)</t>
  </si>
  <si>
    <t>30400</t>
  </si>
  <si>
    <t>=NL("First","G/L Account","Name","No.",D50)</t>
  </si>
  <si>
    <t>=-GL("Balance",$D50,,$D$5,,,,,,,,)</t>
  </si>
  <si>
    <t>=H45+H51</t>
  </si>
  <si>
    <t>=GL("Balance",$C5,,Start_Date)</t>
  </si>
  <si>
    <t>=GL("Balance",$C5,,End_Date)</t>
  </si>
  <si>
    <t>=GL("Balance",$C6,,Start_Date)</t>
  </si>
  <si>
    <t>=GL("Balance",$C6,,End_Date)</t>
  </si>
  <si>
    <t>=(E6+F6)/2</t>
  </si>
  <si>
    <t>=GL("Balance",$C7,,Start_Date)</t>
  </si>
  <si>
    <t>=GL("Balance",$C7,,End_Date)</t>
  </si>
  <si>
    <t>=GL("Balance",$C8,,Start_Date)</t>
  </si>
  <si>
    <t>=GL("Balance",$C8,,End_Date)</t>
  </si>
  <si>
    <t>=GL("Balance",$C9,,Start_Date)</t>
  </si>
  <si>
    <t>=GL("Balance",$C9,,End_Date)</t>
  </si>
  <si>
    <t>=GL("Balance",$C10,,Start_Date)</t>
  </si>
  <si>
    <t>=GL("Balance",$C10,,End_Date)</t>
  </si>
  <si>
    <t>=GL("Balance",$C11,,Start_Date)</t>
  </si>
  <si>
    <t>=GL("Balance",$C11,,End_Date)</t>
  </si>
  <si>
    <t>=(E11+F11)/2</t>
  </si>
  <si>
    <t>=GL("Balance",$C12,,Start_Date)</t>
  </si>
  <si>
    <t>=GL("Balance",$C12,,End_Date)</t>
  </si>
  <si>
    <t>=GL("Balance",$C13,,Start_Date)</t>
  </si>
  <si>
    <t>=GL("Balance",$C13,,End_Date)</t>
  </si>
  <si>
    <t>=GL("Balance",$C14,,Start_Date)</t>
  </si>
  <si>
    <t>=GL("Balance",$C14,,End_Date)</t>
  </si>
  <si>
    <t>=-GL("Balance",$C16,Start_Date,End_Date)</t>
  </si>
  <si>
    <t>=-GL("Budget",$C16,Start_Date,End_Date,,,,,,,Budget_name)</t>
  </si>
  <si>
    <t>=IF((Days_in_Period=365),G16,365/(Days_in_Period)*G16)</t>
  </si>
  <si>
    <t>59950</t>
  </si>
  <si>
    <t>=-GL("Balance",$C17,Start_Date,End_Date)</t>
  </si>
  <si>
    <t>=-GL("Budget",$C17,Start_Date,End_Date,,,,,,,Budget_name)</t>
  </si>
  <si>
    <t>=IF((Days_in_Period=365),G17,365/(Days_in_Period)*G17)</t>
  </si>
  <si>
    <t>69950</t>
  </si>
  <si>
    <t>=-GL("Balance",$C18,Start_Date,End_Date)</t>
  </si>
  <si>
    <t>=-GL("Budget",$C18,Start_Date,End_Date,,,,,,,Budget_name)</t>
  </si>
  <si>
    <t>=IF((Days_in_Period=365),G18,365/(Days_in_Period)*G18)</t>
  </si>
  <si>
    <t>=-GL("Balance",$C19,Start_Date,End_Date)</t>
  </si>
  <si>
    <t>=-GL("Budget",$C19,Start_Date,End_Date,,,,,,,Budget_name)</t>
  </si>
  <si>
    <t>=IF((Days_in_Period=365),G19,365/(Days_in_Period)*G19)</t>
  </si>
  <si>
    <t>=-GL("Balance",$C20,Start_Date,End_Date)</t>
  </si>
  <si>
    <t>=-GL("Budget",$C20,Start_Date,End_Date,,,,,,,Budget_name)</t>
  </si>
  <si>
    <t>=IF((Days_in_Period=365),G20,365/(Days_in_Period)*G20)</t>
  </si>
  <si>
    <t>=-GL("Balance",$C21,Start_Date,End_Date)</t>
  </si>
  <si>
    <t>=-GL("Budget",$C21,Start_Date,End_Date,,,,,,,Budget_name)</t>
  </si>
  <si>
    <t>=IF((Days_in_Period=365),G21,365/(Days_in_Period)*G21)</t>
  </si>
  <si>
    <t>=-GL("Balance",$C22,Start_Date,End_Date)</t>
  </si>
  <si>
    <t>=-GL("Budget",$C22,Start_Date,End_Date,,,,,,,Budget_name)</t>
  </si>
  <si>
    <t>=IF((Days_in_Period=365),G22,365/(Days_in_Period)*G22)</t>
  </si>
  <si>
    <t>=-GL("Balance",$C23,Start_Date,End_Date)</t>
  </si>
  <si>
    <t>=-GL("Budget",$C23,Start_Date,End_Date,,,,,,,Budget_name)</t>
  </si>
  <si>
    <t>=IF((Days_in_Period=365),G23,365/(Days_in_Period)*G23)</t>
  </si>
  <si>
    <t>=-GL("Balance",$C24,Start_Date,End_Date)</t>
  </si>
  <si>
    <t>=-GL("Budget",$C24,Start_Date,End_Date,,,,,,,Budget_name)</t>
  </si>
  <si>
    <t>=IF((Days_in_Period=365),G24,365/(Days_in_Period)*G24)</t>
  </si>
  <si>
    <t>=E5+E6</t>
  </si>
  <si>
    <t>=F5+F6</t>
  </si>
  <si>
    <t>=(E27+F27)/2</t>
  </si>
  <si>
    <t>=-E7</t>
  </si>
  <si>
    <t>=-F7</t>
  </si>
  <si>
    <t>=(E28+F28)/2</t>
  </si>
  <si>
    <t>=-E8</t>
  </si>
  <si>
    <t>=-F8</t>
  </si>
  <si>
    <t>=(E29+F29)/2</t>
  </si>
  <si>
    <t>=-E7-E8</t>
  </si>
  <si>
    <t>=-F7-F8</t>
  </si>
  <si>
    <t>=-E9-E10</t>
  </si>
  <si>
    <t>=-F9-F10</t>
  </si>
  <si>
    <t>=(E31+F31)/2</t>
  </si>
  <si>
    <t>=-1*(E7+E8+E9)</t>
  </si>
  <si>
    <t>=-1*(F7+F8+F9)</t>
  </si>
  <si>
    <t>=-E14</t>
  </si>
  <si>
    <t>=-F14</t>
  </si>
  <si>
    <t>=G16+G17</t>
  </si>
  <si>
    <t>=H16+H17</t>
  </si>
  <si>
    <t>=G16+G17+G18</t>
  </si>
  <si>
    <t>=H16+H17+H18</t>
  </si>
  <si>
    <t>=G19+G20</t>
  </si>
  <si>
    <t>=H19+H20</t>
  </si>
  <si>
    <t>=IF((Days_in_Period=365),G37,365/(Days_in_Period)*G37)</t>
  </si>
  <si>
    <t>=SUM(G16:G21)</t>
  </si>
  <si>
    <t>=SUM(H16:H21)</t>
  </si>
  <si>
    <t>=IF((Days_in_Period=365),G38,365/(Days_in_Period)*G38)</t>
  </si>
  <si>
    <t>=SUM(G16:G22)</t>
  </si>
  <si>
    <t>=SUM(H16:H22)</t>
  </si>
  <si>
    <t>=IF((Days_in_Period=365),G39,365/(Days_in_Period)*G39)</t>
  </si>
  <si>
    <t>=SUM(G16:G23)</t>
  </si>
  <si>
    <t>=SUM(H16:H23)</t>
  </si>
  <si>
    <t>=IF((Days_in_Period=365),G40,365/(Days_in_Period)*G40)</t>
  </si>
  <si>
    <t>16000..18950</t>
  </si>
  <si>
    <t>22000..24500</t>
  </si>
  <si>
    <t>30000..30500</t>
  </si>
  <si>
    <t>Hide+Auto+Values+Formulas=Sheet42,Sheet43+FormulasOnly</t>
  </si>
  <si>
    <t>Hide+Auto+Values+Formulas=Sheet44,Sheet45+FormulasOnly</t>
  </si>
  <si>
    <t>Auto+Hide+Values+Hidesheet+Formulas=Sheet46,Sheet47+FormulasOnly</t>
  </si>
  <si>
    <t>Hide+Auto+Values+Formulas=Sheet4,Sheet42,Sheet43+FormulasOnly</t>
  </si>
  <si>
    <t>Hide+Auto+Values+Formulas=Sheet5,Sheet44,Sheet45+FormulasOnly</t>
  </si>
  <si>
    <t>Auto+Hide+Values+Hidesheet+Formulas=Sheet8,Sheet46,Sheet47+FormulasOnly</t>
  </si>
  <si>
    <t>Enter account ranges in gray highlighted cells</t>
  </si>
  <si>
    <t>Cells highlighted in this color are named ranges and used in other calculations.  Select CTRL + F3 for details.
Additional named ranges can be found in the"Options" and  "Scorecard" worksheets</t>
  </si>
  <si>
    <t>Hide+Auto+Values+Formulas=Sheet12,Sheet13+FormulasOnly</t>
  </si>
  <si>
    <t>Hide+Auto+Values+Formulas=Sheet14,Sheet15+FormulasOnly</t>
  </si>
  <si>
    <t>Auto+Hide+Values+Hidesheet+Formulas=Sheet16,Sheet17+FormulasOnly</t>
  </si>
  <si>
    <t>Hide+Auto+Values+Formulas=Sheet19,Sheet12,Sheet13+FormulasOnly</t>
  </si>
  <si>
    <t>Hide+Auto+Values+Formulas=Sheet20,Sheet14,Sheet15+FormulasOnly</t>
  </si>
  <si>
    <t>Auto+Hide+Values+Hidesheet+Formulas=Sheet21,Sheet16,Sheet17+FormulasOnly</t>
  </si>
  <si>
    <t>Lookup</t>
  </si>
  <si>
    <t>Hide+Auto+Values+Formulas=Sheet3,Sheet9+FormulasOnly</t>
  </si>
  <si>
    <t>Hide+Auto+Values+Formulas=Sheet11,Sheet16+FormulasOnly</t>
  </si>
  <si>
    <t>Auto+Hide+Values+Hidesheet+Formulas=Sheet18,Sheet22+FormulasOnly</t>
  </si>
  <si>
    <t>Hide+Auto+Values+Formulas=Sheet32,Sheet3,Sheet9+FormulasOnly</t>
  </si>
  <si>
    <t>Hide+Auto+Values+Formulas=Sheet33,Sheet11,Sheet16+FormulasOnly</t>
  </si>
  <si>
    <t>Auto+Hide+Values+Hidesheet+Formulas=Sheet34,Sheet18,Sheet22+FormulasOnly</t>
  </si>
  <si>
    <t>Hide+Auto+Values+Formulas=Sheet16,Sheet23+FormulasOnly</t>
  </si>
  <si>
    <t>Hide+Auto+Values+Formulas=Sheet24,Sheet25+FormulasOnly</t>
  </si>
  <si>
    <t>Auto+Hide+Values+Hidesheet+Formulas=Sheet26,Sheet27+FormulasOnly</t>
  </si>
  <si>
    <t>Hide+Auto+Values+Formulas=Sheet29,Sheet16,Sheet23+FormulasOnly</t>
  </si>
  <si>
    <t>Hide+Auto+Values+Formulas=Sheet30,Sheet24,Sheet25+FormulasOnly</t>
  </si>
  <si>
    <t>Auto+Hide+Values+Hidesheet+Formulas=Sheet31,Sheet26,Sheet27+FormulasOnly</t>
  </si>
  <si>
    <t>Hide+Auto+Values+Formulas=Sheet28,Sheet35+FormulasOnly</t>
  </si>
  <si>
    <t>Hide+Auto+Values+Formulas=Sheet36,Sheet37+FormulasOnly</t>
  </si>
  <si>
    <t>Auto+Hide+Values+Hidesheet+Formulas=Sheet38,Sheet39+FormulasOnly</t>
  </si>
  <si>
    <t>Hide+Auto+Values+Formulas=Sheet41,Sheet28,Sheet35+FormulasOnly</t>
  </si>
  <si>
    <t>Hide+Auto+Values+Formulas=Sheet48,Sheet36,Sheet37+FormulasOnly</t>
  </si>
  <si>
    <t>Auto+Hide+Values+Hidesheet+Formulas=Sheet49,Sheet38,Sheet39+FormulasOnly</t>
  </si>
  <si>
    <t xml:space="preserve">Report Readme </t>
  </si>
  <si>
    <t>Questions About This Report</t>
  </si>
  <si>
    <t>Click here to contact sample reports</t>
  </si>
  <si>
    <t>Services</t>
  </si>
  <si>
    <t>Training</t>
  </si>
  <si>
    <t>Sales</t>
  </si>
  <si>
    <t>Click here for downloads</t>
  </si>
  <si>
    <t>Tooltip</t>
  </si>
  <si>
    <t>Enter a date using the date format used in your NAV instance</t>
  </si>
  <si>
    <t>Hide+Auto+Values+Formulas=Sheet40,Sheet50+FormulasOnly</t>
  </si>
  <si>
    <t>Hide+Auto+Values+Formulas=Sheet51,Sheet52+FormulasOnly</t>
  </si>
  <si>
    <t>Auto+Hide+Values+Hidesheet+Formulas=Sheet53,Sheet54+FormulasOnly</t>
  </si>
  <si>
    <t>Hide+Auto+Values+Formulas=Sheet56,Sheet40,Sheet50+FormulasOnly</t>
  </si>
  <si>
    <t>Hide+Auto+Values+Formulas=Sheet57,Sheet51,Sheet52+FormulasOnly</t>
  </si>
  <si>
    <t>Auto+Hide+Values+Hidesheet+Formulas=Sheet58,Sheet53,Sheet54+FormulasOnly</t>
  </si>
  <si>
    <t>54000..54800</t>
  </si>
  <si>
    <t>Auto+Hide+Values+Hidesheet</t>
  </si>
  <si>
    <t>Cells highlighted in this color are named ranges and used in other calculations.  Select CTRL + F3 for details.</t>
  </si>
  <si>
    <t>LY Start Date</t>
  </si>
  <si>
    <t>LY End Date</t>
  </si>
  <si>
    <t>Last Year</t>
  </si>
  <si>
    <t>Date Calculations</t>
  </si>
  <si>
    <t>INCOME STATEMENT</t>
  </si>
  <si>
    <t>The account numbers and names on the "Income Statement"  worksheet needs to be customized to match the database chart of accounts before this report will operate correctly.
The Account numbers in this report correspond to the JetCorp Demo database.
Instructions for changing Account numbers are show in red on the "Income Statement" worksheet.  These can be seen when the report is in "Design" mode.</t>
  </si>
  <si>
    <t>This report provides an income statement which compares a given period amounts to those of the same period of the previous year.  
Dates used in filtering must be formatted to the same format used in NAV.</t>
  </si>
  <si>
    <t>Variance to Last Year</t>
  </si>
  <si>
    <t>Same Period</t>
  </si>
  <si>
    <t>=LastYear_Start</t>
  </si>
  <si>
    <t>=LastYear_End</t>
  </si>
  <si>
    <t>44100</t>
  </si>
  <si>
    <t>44200</t>
  </si>
  <si>
    <t>44300</t>
  </si>
  <si>
    <t>45300</t>
  </si>
  <si>
    <t>52100</t>
  </si>
  <si>
    <t>=NL("First","G/L Account","Name","No.",D23)</t>
  </si>
  <si>
    <t>52400</t>
  </si>
  <si>
    <t>=NL("First","G/L Account","Name","No.",D44)</t>
  </si>
  <si>
    <t>=-GL("Balance",$D12,$F$6,$F$7)</t>
  </si>
  <si>
    <t>=-GL("Balance",$D12,$H$6,$H$7)</t>
  </si>
  <si>
    <t>=IF(F12=0,0,IF(H12=0,"∞",(F12-H12)/H12))</t>
  </si>
  <si>
    <t>=F12-H12</t>
  </si>
  <si>
    <t>=-GL("Balance",$D13,$F$6,$F$7)</t>
  </si>
  <si>
    <t>=-GL("Balance",$D13,$H$6,$H$7)</t>
  </si>
  <si>
    <t>=IF(F13=0,"-",IF(H13=0,"∞",(F13-H13)/H13))</t>
  </si>
  <si>
    <t>=-GL("Balance",$D14,$F$6,$F$7)</t>
  </si>
  <si>
    <t>=-GL("Balance",$D14,$H$6,$H$7)</t>
  </si>
  <si>
    <t>=-GL("Balance",$D15,$F$6,$F$7)</t>
  </si>
  <si>
    <t>=-GL("Balance",$D15,$H$6,$H$7)</t>
  </si>
  <si>
    <t>=-GL("Balance",$D16,$F$6,$F$7)</t>
  </si>
  <si>
    <t>=-GL("Balance",$D16,$H$6,$H$7)</t>
  </si>
  <si>
    <t>=-GL("Balance",$D17,$F$6,$F$7)</t>
  </si>
  <si>
    <t>=-GL("Balance",$D17,$H$6,$H$7)</t>
  </si>
  <si>
    <t>=SUM(F12:F17)</t>
  </si>
  <si>
    <t>=SUM(H12:H17)</t>
  </si>
  <si>
    <t>=-GL("Balance",$D21,$F$6,$F$7)</t>
  </si>
  <si>
    <t>=-GL("Balance",$D21,$H$6,$H$7)</t>
  </si>
  <si>
    <t>=NL("First","G/L Account","Name","No.",D22)</t>
  </si>
  <si>
    <t>=-GL("Balance",$D22,$F$6,$F$7)</t>
  </si>
  <si>
    <t>=-GL("Balance",$D22,$H$6,$H$7)</t>
  </si>
  <si>
    <t>=-GL("Balance",$D23,$F$6,$F$7)</t>
  </si>
  <si>
    <t>=-GL("Balance",$D23,$H$6,$H$7)</t>
  </si>
  <si>
    <t>=-GL("Balance",$D24,$F$6,$F$7)</t>
  </si>
  <si>
    <t>=-GL("Balance",$D24,$H$6,$H$7)</t>
  </si>
  <si>
    <t>=SUM(F21:F24)</t>
  </si>
  <si>
    <t>=SUM(H21:H24)</t>
  </si>
  <si>
    <t>=F18+F25</t>
  </si>
  <si>
    <t>=H18+H25</t>
  </si>
  <si>
    <t>=-GL("Balance",$D31,$F$6,$F$7)</t>
  </si>
  <si>
    <t>=-GL("Balance",$D31,$H$6,$H$7)</t>
  </si>
  <si>
    <t>=-GL("Balance",$D32,$F$6,$F$7)</t>
  </si>
  <si>
    <t>=-GL("Balance",$D32,$H$6,$H$7)</t>
  </si>
  <si>
    <t>=-GL("Balance",$D33,$F$6,$F$7)</t>
  </si>
  <si>
    <t>=-GL("Balance",$D33,$H$6,$H$7)</t>
  </si>
  <si>
    <t>=-GL("Balance",$D34,$F$6,$F$7)</t>
  </si>
  <si>
    <t>=-GL("Balance",$D34,$H$6,$H$7)</t>
  </si>
  <si>
    <t>=-GL("Balance",$D35,$F$6,$F$7)</t>
  </si>
  <si>
    <t>=-GL("Balance",$D35,$H$6,$H$7)</t>
  </si>
  <si>
    <t>=-GL("Balance",$D36,$F$6,$F$7)</t>
  </si>
  <si>
    <t>=-GL("Balance",$D36,$H$6,$H$7)</t>
  </si>
  <si>
    <t>=-GL("Balance",$D37,$F$6,$F$7)</t>
  </si>
  <si>
    <t>=-GL("Balance",$D37,$H$6,$H$7)</t>
  </si>
  <si>
    <t>=SUM(F31:F37)</t>
  </si>
  <si>
    <t>=SUM(H31:H37)</t>
  </si>
  <si>
    <t>=F27+F38</t>
  </si>
  <si>
    <t>=H27+H38</t>
  </si>
  <si>
    <t>=-GL("Balance",$D42,$F$6,$F$7)</t>
  </si>
  <si>
    <t>=-GL("Balance",$D42,$H$6,$H$7)</t>
  </si>
  <si>
    <t>=NL("First","G/L Account","Name","No.",D43)</t>
  </si>
  <si>
    <t>=-GL("Balance",$D43,$F$6,$F$7)</t>
  </si>
  <si>
    <t>=-GL("Balance",$D43,$H$6,$H$7)</t>
  </si>
  <si>
    <t>=-GL("Balance",$D44,$F$6,$F$7)</t>
  </si>
  <si>
    <t>=-GL("Balance",$D44,$H$6,$H$7)</t>
  </si>
  <si>
    <t>=SUM(F40:F44)</t>
  </si>
  <si>
    <t>=SUM(H40:H44)</t>
  </si>
  <si>
    <t>=-GL("Balance",$D48,$F$6,$F$7)</t>
  </si>
  <si>
    <t>=-GL("Balance",$D48,$H$6,$H$7)</t>
  </si>
  <si>
    <t>=SUM(F46:F48)</t>
  </si>
  <si>
    <t>=SUM(H46:H48)</t>
  </si>
  <si>
    <t>Getting Help</t>
  </si>
  <si>
    <t>�</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</si>
  <si>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</si>
  <si>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</si>
  <si>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</si>
  <si>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</si>
  <si>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</si>
  <si>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</si>
  <si>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</si>
  <si>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</si>
  <si>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</si>
  <si>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</si>
  <si>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</si>
  <si>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</si>
  <si>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</si>
  <si>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</si>
  <si>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</si>
  <si>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Hide+Auto+Values+Formulas=Sheet55,Sheet59+FormulasOnly</t>
  </si>
  <si>
    <t>Hide+Auto+Values+Formulas=Sheet60,Sheet55,Sheet59</t>
  </si>
  <si>
    <t>Hide+Auto+Values+Formulas=Sheet60,Sheet55,Sheet59+FormulasOnly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</si>
</sst>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quot;-&quot;"/>
    <numFmt numFmtId="165" formatCode="_(* #,##0_);_(* \(#,##0\);_(* &quot;-&quot;??_);_(@_)"/>
    <numFmt numFmtId="166" formatCode="0%;\(0%\);&quot;-&quot;"/>
  </numFmts>
  <fonts count="26" x14ac:knownFonts="1">
    <font>
      <sz val="11"/>
      <color theme="1"/>
      <name val="Calibri"/>
      <family val="2"/>
      <scheme val="minor"/>
    </font>
    <font>
      <b/>
      <sz val="15"/>
      <color theme="3"/>
      <name val="Calibri"/>
      <family val="2"/>
      <scheme val="minor"/>
    </font>
    <font>
      <sz val="11"/>
      <color theme="0"/>
      <name val="Calibri"/>
      <family val="2"/>
      <scheme val="minor"/>
    </font>
    <font>
      <sz val="10"/>
      <name val="Arial"/>
      <family val="2"/>
    </font>
    <font>
      <sz val="10"/>
      <name val="Arial"/>
      <family val="2"/>
    </font>
    <font>
      <b/>
      <sz val="14"/>
      <name val="Arial"/>
      <family val="2"/>
    </font>
    <font>
      <b/>
      <sz val="10"/>
      <name val="Arial"/>
      <family val="2"/>
    </font>
    <font>
      <b/>
      <sz val="12"/>
      <color theme="1"/>
      <name val="Arial"/>
      <family val="2"/>
    </font>
    <font>
      <b/>
      <sz val="12"/>
      <color theme="0"/>
      <name val="Arial"/>
      <family val="2"/>
    </font>
    <font>
      <sz val="10"/>
      <color theme="0" tint="-0.249977111117893"/>
      <name val="Arial"/>
      <family val="2"/>
    </font>
    <font>
      <sz val="10"/>
      <color theme="1"/>
      <name val="Arial"/>
      <family val="2"/>
    </font>
    <font>
      <sz val="11"/>
      <color theme="1"/>
      <name val="Arial"/>
      <family val="2"/>
    </font>
    <font>
      <b/>
      <sz val="11"/>
      <color theme="4"/>
      <name val="Arial"/>
      <family val="2"/>
    </font>
    <font>
      <b/>
      <sz val="11"/>
      <name val="Arial"/>
      <family val="2"/>
    </font>
    <font>
      <b/>
      <sz val="11"/>
      <color theme="1"/>
      <name val="Arial"/>
      <family val="2"/>
    </font>
    <font>
      <u/>
      <sz val="8"/>
      <color indexed="12"/>
      <name val="Arial"/>
      <family val="2"/>
    </font>
    <font>
      <u/>
      <sz val="10"/>
      <color indexed="12"/>
      <name val="Arial"/>
      <family val="2"/>
    </font>
    <font>
      <sz val="10"/>
      <color theme="5" tint="-0.249977111117893"/>
      <name val="Arial"/>
      <family val="2"/>
    </font>
    <font>
      <sz val="10"/>
      <color rgb="FFFF0000"/>
      <name val="Arial"/>
      <family val="2"/>
    </font>
    <font>
      <i/>
      <sz val="11"/>
      <color theme="1"/>
      <name val="Calibri"/>
      <family val="2"/>
      <scheme val="minor"/>
    </font>
    <font>
      <sz val="10"/>
      <name val="Segoe UI"/>
      <family val="2"/>
    </font>
    <font>
      <b/>
      <sz val="10"/>
      <name val="Segoe UI"/>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s>
  <fills count="10">
    <fill>
      <patternFill patternType="none"/>
    </fill>
    <fill>
      <patternFill patternType="gray125"/>
    </fill>
    <fill>
      <patternFill patternType="solid">
        <fgColor theme="4"/>
      </patternFill>
    </fill>
    <fill>
      <patternFill patternType="solid">
        <fgColor theme="6"/>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rgb="FFEA9696"/>
        <bgColor indexed="64"/>
      </patternFill>
    </fill>
  </fills>
  <borders count="20">
    <border>
      <left/>
      <right/>
      <top/>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0" fontId="1" fillId="0" borderId="1"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3" fillId="0" borderId="0"/>
    <xf numFmtId="43"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alignment vertical="top"/>
      <protection locked="0"/>
    </xf>
    <xf numFmtId="0" fontId="4" fillId="0" borderId="0"/>
    <xf numFmtId="0" fontId="4" fillId="0" borderId="0"/>
    <xf numFmtId="0" fontId="4" fillId="0" borderId="0"/>
    <xf numFmtId="0" fontId="16"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cellStyleXfs>
  <cellXfs count="98">
    <xf numFmtId="0" fontId="0" fillId="0" borderId="0" xfId="0"/>
    <xf numFmtId="14" fontId="0" fillId="0" borderId="0" xfId="0" applyNumberFormat="1"/>
    <xf numFmtId="0" fontId="4" fillId="4" borderId="0" xfId="4" applyFont="1" applyFill="1" applyAlignment="1">
      <alignment horizontal="left" vertical="center"/>
    </xf>
    <xf numFmtId="0" fontId="4" fillId="0" borderId="0" xfId="4" applyFont="1" applyFill="1"/>
    <xf numFmtId="0" fontId="4" fillId="5" borderId="0" xfId="4" applyFont="1" applyFill="1"/>
    <xf numFmtId="0" fontId="5" fillId="6" borderId="0" xfId="1" applyFont="1" applyFill="1" applyBorder="1"/>
    <xf numFmtId="0" fontId="7" fillId="0" borderId="0" xfId="2" applyFont="1" applyFill="1"/>
    <xf numFmtId="0" fontId="7" fillId="0" borderId="5" xfId="2" applyFont="1" applyFill="1" applyBorder="1" applyAlignment="1">
      <alignment horizontal="center"/>
    </xf>
    <xf numFmtId="0" fontId="7" fillId="0" borderId="6" xfId="2" applyFont="1" applyFill="1" applyBorder="1" applyAlignment="1">
      <alignment horizontal="center"/>
    </xf>
    <xf numFmtId="0" fontId="10" fillId="0" borderId="0" xfId="4" applyFont="1" applyFill="1"/>
    <xf numFmtId="0" fontId="11" fillId="0" borderId="0" xfId="2" applyFont="1" applyFill="1" applyAlignment="1">
      <alignment horizontal="center"/>
    </xf>
    <xf numFmtId="0" fontId="12" fillId="0" borderId="0" xfId="3" applyFont="1" applyFill="1"/>
    <xf numFmtId="0" fontId="11" fillId="0" borderId="0" xfId="2" applyFont="1" applyFill="1"/>
    <xf numFmtId="0" fontId="11" fillId="0" borderId="7" xfId="2" applyFont="1" applyFill="1" applyBorder="1"/>
    <xf numFmtId="164" fontId="11" fillId="0" borderId="7" xfId="2" applyNumberFormat="1" applyFont="1" applyFill="1" applyBorder="1"/>
    <xf numFmtId="0" fontId="9" fillId="4" borderId="0" xfId="4" applyFont="1" applyFill="1" applyAlignment="1">
      <alignment horizontal="left" vertical="center"/>
    </xf>
    <xf numFmtId="0" fontId="11" fillId="0" borderId="0" xfId="4" applyFont="1" applyFill="1"/>
    <xf numFmtId="165" fontId="11" fillId="0" borderId="8" xfId="5" applyNumberFormat="1" applyFont="1" applyFill="1" applyBorder="1"/>
    <xf numFmtId="166" fontId="11" fillId="0" borderId="8" xfId="6" applyNumberFormat="1" applyFont="1" applyFill="1" applyBorder="1" applyAlignment="1">
      <alignment horizontal="right"/>
    </xf>
    <xf numFmtId="0" fontId="11" fillId="0" borderId="6" xfId="4" applyFont="1" applyFill="1" applyBorder="1"/>
    <xf numFmtId="165" fontId="11" fillId="0" borderId="9" xfId="5" applyNumberFormat="1" applyFont="1" applyFill="1" applyBorder="1"/>
    <xf numFmtId="166" fontId="11" fillId="0" borderId="9" xfId="6" applyNumberFormat="1" applyFont="1" applyFill="1" applyBorder="1" applyAlignment="1">
      <alignment horizontal="right"/>
    </xf>
    <xf numFmtId="0" fontId="11" fillId="0" borderId="6" xfId="2" applyFont="1" applyFill="1" applyBorder="1" applyAlignment="1">
      <alignment horizontal="center"/>
    </xf>
    <xf numFmtId="0" fontId="13" fillId="0" borderId="0" xfId="4" applyFont="1" applyFill="1"/>
    <xf numFmtId="165" fontId="14" fillId="0" borderId="8" xfId="5" applyNumberFormat="1" applyFont="1" applyFill="1" applyBorder="1"/>
    <xf numFmtId="0" fontId="14" fillId="0" borderId="0" xfId="4" applyFont="1" applyFill="1"/>
    <xf numFmtId="166" fontId="14" fillId="0" borderId="8" xfId="6" applyNumberFormat="1" applyFont="1" applyFill="1" applyBorder="1" applyAlignment="1">
      <alignment horizontal="right"/>
    </xf>
    <xf numFmtId="0" fontId="11" fillId="0" borderId="8" xfId="4" applyFont="1" applyFill="1" applyBorder="1"/>
    <xf numFmtId="166" fontId="11" fillId="0" borderId="8" xfId="4" applyNumberFormat="1" applyFont="1" applyFill="1" applyBorder="1"/>
    <xf numFmtId="165" fontId="11" fillId="0" borderId="8" xfId="2" applyNumberFormat="1" applyFont="1" applyFill="1" applyBorder="1"/>
    <xf numFmtId="0" fontId="11" fillId="0" borderId="8" xfId="2" applyFont="1" applyFill="1" applyBorder="1"/>
    <xf numFmtId="166" fontId="11" fillId="0" borderId="8" xfId="2" applyNumberFormat="1" applyFont="1" applyFill="1" applyBorder="1"/>
    <xf numFmtId="0" fontId="12" fillId="0" borderId="10" xfId="3" applyFont="1" applyFill="1" applyBorder="1"/>
    <xf numFmtId="0" fontId="14" fillId="0" borderId="10" xfId="2" applyFont="1" applyFill="1" applyBorder="1"/>
    <xf numFmtId="165" fontId="14" fillId="0" borderId="11" xfId="2" applyNumberFormat="1" applyFont="1" applyFill="1" applyBorder="1"/>
    <xf numFmtId="166" fontId="14" fillId="0" borderId="11" xfId="2" applyNumberFormat="1" applyFont="1" applyFill="1" applyBorder="1" applyAlignment="1">
      <alignment horizontal="right"/>
    </xf>
    <xf numFmtId="0" fontId="14" fillId="0" borderId="10" xfId="2" applyFont="1" applyFill="1" applyBorder="1" applyAlignment="1">
      <alignment horizontal="center"/>
    </xf>
    <xf numFmtId="0" fontId="11" fillId="0" borderId="10" xfId="2" applyFont="1" applyFill="1" applyBorder="1" applyAlignment="1">
      <alignment horizontal="center"/>
    </xf>
    <xf numFmtId="0" fontId="14" fillId="0" borderId="0" xfId="2" applyFont="1" applyFill="1" applyBorder="1"/>
    <xf numFmtId="165" fontId="14" fillId="0" borderId="8" xfId="2" applyNumberFormat="1" applyFont="1" applyFill="1" applyBorder="1"/>
    <xf numFmtId="166" fontId="14" fillId="0" borderId="8" xfId="2" applyNumberFormat="1" applyFont="1" applyFill="1" applyBorder="1" applyAlignment="1">
      <alignment horizontal="right"/>
    </xf>
    <xf numFmtId="0" fontId="11" fillId="0" borderId="0" xfId="2" applyFont="1" applyFill="1" applyBorder="1" applyAlignment="1">
      <alignment horizontal="center"/>
    </xf>
    <xf numFmtId="0" fontId="14" fillId="0" borderId="0" xfId="2" applyFont="1" applyFill="1" applyAlignment="1">
      <alignment horizontal="center"/>
    </xf>
    <xf numFmtId="166" fontId="11" fillId="0" borderId="8" xfId="5" applyNumberFormat="1" applyFont="1" applyFill="1" applyBorder="1"/>
    <xf numFmtId="0" fontId="12" fillId="0" borderId="12" xfId="3" applyFont="1" applyFill="1" applyBorder="1"/>
    <xf numFmtId="0" fontId="14" fillId="0" borderId="12" xfId="2" applyFont="1" applyFill="1" applyBorder="1"/>
    <xf numFmtId="165" fontId="14" fillId="0" borderId="13" xfId="2" applyNumberFormat="1" applyFont="1" applyFill="1" applyBorder="1"/>
    <xf numFmtId="166" fontId="14" fillId="0" borderId="13" xfId="2" applyNumberFormat="1" applyFont="1" applyFill="1" applyBorder="1" applyAlignment="1">
      <alignment horizontal="right"/>
    </xf>
    <xf numFmtId="0" fontId="11" fillId="0" borderId="12" xfId="2" applyFont="1" applyFill="1" applyBorder="1" applyAlignment="1">
      <alignment horizontal="center"/>
    </xf>
    <xf numFmtId="0" fontId="0" fillId="0" borderId="16" xfId="0" applyBorder="1"/>
    <xf numFmtId="0" fontId="0" fillId="0" borderId="18" xfId="0" applyBorder="1"/>
    <xf numFmtId="0" fontId="2" fillId="2" borderId="14" xfId="2" applyBorder="1"/>
    <xf numFmtId="0" fontId="2" fillId="2" borderId="15" xfId="2" applyBorder="1" applyAlignment="1">
      <alignment horizontal="right"/>
    </xf>
    <xf numFmtId="0" fontId="0" fillId="0" borderId="0" xfId="0" quotePrefix="1"/>
    <xf numFmtId="0" fontId="6" fillId="0" borderId="0" xfId="4" applyFont="1" applyFill="1" applyAlignment="1">
      <alignment horizontal="center"/>
    </xf>
    <xf numFmtId="0" fontId="7" fillId="0" borderId="0" xfId="4" applyFont="1" applyFill="1" applyAlignment="1">
      <alignment horizontal="center"/>
    </xf>
    <xf numFmtId="0" fontId="4" fillId="0" borderId="0" xfId="4" applyFont="1" applyFill="1" applyAlignment="1">
      <alignment horizontal="left" indent="2"/>
    </xf>
    <xf numFmtId="0" fontId="5" fillId="6" borderId="0" xfId="1" applyFont="1" applyFill="1" applyBorder="1" applyAlignment="1">
      <alignment horizontal="left" indent="2"/>
    </xf>
    <xf numFmtId="0" fontId="4" fillId="0" borderId="0" xfId="4" applyFont="1" applyFill="1" applyBorder="1" applyAlignment="1">
      <alignment horizontal="left" indent="2"/>
    </xf>
    <xf numFmtId="0" fontId="13" fillId="0" borderId="0" xfId="4" applyFont="1" applyFill="1" applyAlignment="1">
      <alignment horizontal="left" indent="2"/>
    </xf>
    <xf numFmtId="0" fontId="8" fillId="0" borderId="0" xfId="2" applyFont="1" applyFill="1" applyAlignment="1">
      <alignment horizontal="left" indent="2"/>
    </xf>
    <xf numFmtId="0" fontId="0" fillId="0" borderId="0" xfId="0" applyAlignment="1">
      <alignment horizontal="left" indent="2"/>
    </xf>
    <xf numFmtId="0" fontId="0" fillId="0" borderId="0" xfId="0" applyAlignment="1">
      <alignment horizontal="right" indent="2"/>
    </xf>
    <xf numFmtId="0" fontId="0" fillId="0" borderId="0" xfId="0" applyFill="1" applyBorder="1" applyAlignment="1">
      <alignment horizontal="right" indent="2"/>
    </xf>
    <xf numFmtId="0" fontId="4" fillId="0" borderId="0" xfId="4" applyFont="1" applyFill="1" applyAlignment="1">
      <alignment horizontal="right" indent="2"/>
    </xf>
    <xf numFmtId="0" fontId="6" fillId="0" borderId="0" xfId="4" applyFont="1" applyFill="1" applyAlignment="1">
      <alignment horizontal="right" indent="2"/>
    </xf>
    <xf numFmtId="0" fontId="12" fillId="0" borderId="10" xfId="3" applyFont="1" applyFill="1" applyBorder="1" applyAlignment="1">
      <alignment horizontal="right" indent="2"/>
    </xf>
    <xf numFmtId="0" fontId="12" fillId="0" borderId="0" xfId="3" applyFont="1" applyFill="1" applyBorder="1" applyAlignment="1">
      <alignment horizontal="right" indent="2"/>
    </xf>
    <xf numFmtId="0" fontId="12" fillId="0" borderId="12" xfId="3" applyFont="1" applyFill="1" applyBorder="1" applyAlignment="1">
      <alignment horizontal="right" indent="2"/>
    </xf>
    <xf numFmtId="0" fontId="17" fillId="5" borderId="0" xfId="4" applyFont="1" applyFill="1" applyAlignment="1">
      <alignment horizontal="left" vertical="top" wrapText="1"/>
    </xf>
    <xf numFmtId="14" fontId="0" fillId="7" borderId="17" xfId="0" applyNumberFormat="1" applyFill="1" applyBorder="1"/>
    <xf numFmtId="14" fontId="0" fillId="7" borderId="19" xfId="0" applyNumberFormat="1" applyFill="1" applyBorder="1"/>
    <xf numFmtId="0" fontId="0" fillId="0" borderId="0" xfId="0" quotePrefix="1" applyAlignment="1">
      <alignment wrapText="1"/>
    </xf>
    <xf numFmtId="0" fontId="20" fillId="8" borderId="0" xfId="10" applyFont="1" applyFill="1" applyAlignment="1">
      <alignment vertical="top" wrapText="1"/>
    </xf>
    <xf numFmtId="0" fontId="19" fillId="0" borderId="0" xfId="0" applyFont="1" applyFill="1" applyAlignment="1">
      <alignment wrapText="1"/>
    </xf>
    <xf numFmtId="0" fontId="19" fillId="0" borderId="0" xfId="0" applyFont="1" applyFill="1" applyAlignment="1">
      <alignment horizontal="center" wrapText="1"/>
    </xf>
    <xf numFmtId="0" fontId="0" fillId="0" borderId="14" xfId="0" applyBorder="1"/>
    <xf numFmtId="14" fontId="0" fillId="7" borderId="15" xfId="0" applyNumberFormat="1" applyFill="1" applyBorder="1"/>
    <xf numFmtId="0" fontId="3" fillId="4" borderId="0" xfId="4" applyFont="1" applyFill="1" applyAlignment="1">
      <alignment horizontal="left" vertical="center"/>
    </xf>
    <xf numFmtId="14" fontId="0" fillId="0" borderId="0" xfId="0" applyNumberFormat="1" applyFill="1" applyBorder="1"/>
    <xf numFmtId="0" fontId="7" fillId="0" borderId="0" xfId="4" applyFont="1" applyFill="1" applyAlignment="1"/>
    <xf numFmtId="0" fontId="7" fillId="0" borderId="5" xfId="4" applyFont="1" applyFill="1" applyBorder="1" applyAlignment="1">
      <alignment horizontal="center"/>
    </xf>
    <xf numFmtId="0" fontId="13" fillId="0" borderId="0" xfId="4" applyFont="1" applyFill="1" applyAlignment="1">
      <alignment horizontal="right" indent="2"/>
    </xf>
    <xf numFmtId="14" fontId="4" fillId="0" borderId="0" xfId="4" applyNumberFormat="1" applyFont="1" applyFill="1" applyAlignment="1">
      <alignment horizontal="right"/>
    </xf>
    <xf numFmtId="0" fontId="4" fillId="0" borderId="0" xfId="4" applyFont="1" applyFill="1" applyAlignment="1">
      <alignment horizontal="right"/>
    </xf>
    <xf numFmtId="0" fontId="6" fillId="0" borderId="0" xfId="4" applyFont="1" applyFill="1" applyAlignment="1"/>
    <xf numFmtId="0" fontId="19" fillId="7" borderId="0" xfId="0" applyFont="1" applyFill="1" applyAlignment="1">
      <alignment horizontal="center" wrapText="1"/>
    </xf>
    <xf numFmtId="0" fontId="7" fillId="0" borderId="2" xfId="2" applyFont="1" applyFill="1" applyBorder="1" applyAlignment="1">
      <alignment horizontal="center"/>
    </xf>
    <xf numFmtId="0" fontId="7" fillId="0" borderId="3" xfId="2" applyFont="1" applyFill="1" applyBorder="1" applyAlignment="1">
      <alignment horizontal="center"/>
    </xf>
    <xf numFmtId="0" fontId="7" fillId="0" borderId="4" xfId="2" applyFont="1" applyFill="1" applyBorder="1" applyAlignment="1">
      <alignment horizontal="center"/>
    </xf>
    <xf numFmtId="0" fontId="18" fillId="5" borderId="0" xfId="4" applyFont="1" applyFill="1" applyAlignment="1">
      <alignment horizontal="left" vertical="top" wrapText="1"/>
    </xf>
    <xf numFmtId="0" fontId="23" fillId="0" borderId="0" xfId="0" applyFont="1"/>
    <xf numFmtId="0" fontId="23" fillId="0" borderId="0" xfId="0" applyFont="1" applyAlignment="1">
      <alignment vertical="top"/>
    </xf>
    <xf numFmtId="0" fontId="23" fillId="0" borderId="0" xfId="0" applyFont="1" applyAlignment="1">
      <alignment vertical="top" wrapText="1"/>
    </xf>
    <xf numFmtId="0" fontId="24" fillId="0" borderId="0" xfId="0" applyFont="1" applyAlignment="1">
      <alignment vertical="top"/>
    </xf>
    <xf numFmtId="0" fontId="25" fillId="0" borderId="0" xfId="0" applyFont="1" applyAlignment="1">
      <alignment vertical="top"/>
    </xf>
    <xf numFmtId="0" fontId="22" fillId="0" borderId="0" xfId="11" applyFont="1" applyAlignment="1" applyProtection="1">
      <alignment vertical="top"/>
    </xf>
    <xf numFmtId="0" fontId="21" fillId="9" borderId="5" xfId="10" applyFont="1" applyFill="1" applyBorder="1" applyAlignment="1">
      <alignment vertical="top" wrapText="1"/>
    </xf>
  </cellXfs>
  <cellStyles count="19">
    <cellStyle name="Accent1" xfId="2" builtinId="29"/>
    <cellStyle name="Accent3" xfId="3" builtinId="37"/>
    <cellStyle name="Comma 2" xfId="5"/>
    <cellStyle name="Comma 2 2" xfId="13"/>
    <cellStyle name="Comma 3" xfId="12"/>
    <cellStyle name="Heading 1" xfId="1" builtinId="16"/>
    <cellStyle name="Hyperlink" xfId="11" builtinId="8"/>
    <cellStyle name="Hyperlink 2" xfId="7"/>
    <cellStyle name="Hyperlink 3" xfId="18"/>
    <cellStyle name="Normal" xfId="0" builtinId="0"/>
    <cellStyle name="Normal 2" xfId="4"/>
    <cellStyle name="Normal 2 2" xfId="8"/>
    <cellStyle name="Normal 2 2 2" xfId="14"/>
    <cellStyle name="Normal 2 3" xfId="9"/>
    <cellStyle name="Normal 2 3 2" xfId="15"/>
    <cellStyle name="Normal 2 4" xfId="10"/>
    <cellStyle name="Normal 2 4 2" xfId="16"/>
    <cellStyle name="Percent 2" xfId="6"/>
    <cellStyle name="Percent 3"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881063</xdr:colOff>
      <xdr:row>11</xdr:row>
      <xdr:rowOff>142875</xdr:rowOff>
    </xdr:from>
    <xdr:to>
      <xdr:col>1</xdr:col>
      <xdr:colOff>1035844</xdr:colOff>
      <xdr:row>17</xdr:row>
      <xdr:rowOff>11907</xdr:rowOff>
    </xdr:to>
    <xdr:sp macro="" textlink="">
      <xdr:nvSpPr>
        <xdr:cNvPr id="2" name="Left Brace 1"/>
        <xdr:cNvSpPr/>
      </xdr:nvSpPr>
      <xdr:spPr>
        <a:xfrm>
          <a:off x="1488282" y="2488406"/>
          <a:ext cx="154781" cy="821532"/>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807249</xdr:colOff>
      <xdr:row>20</xdr:row>
      <xdr:rowOff>80932</xdr:rowOff>
    </xdr:from>
    <xdr:to>
      <xdr:col>1</xdr:col>
      <xdr:colOff>1000126</xdr:colOff>
      <xdr:row>24</xdr:row>
      <xdr:rowOff>0</xdr:rowOff>
    </xdr:to>
    <xdr:sp macro="" textlink="">
      <xdr:nvSpPr>
        <xdr:cNvPr id="3" name="Left Brace 2"/>
        <xdr:cNvSpPr/>
      </xdr:nvSpPr>
      <xdr:spPr>
        <a:xfrm>
          <a:off x="1414468" y="3950463"/>
          <a:ext cx="192877" cy="871568"/>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840585</xdr:colOff>
      <xdr:row>30</xdr:row>
      <xdr:rowOff>71436</xdr:rowOff>
    </xdr:from>
    <xdr:to>
      <xdr:col>1</xdr:col>
      <xdr:colOff>1083470</xdr:colOff>
      <xdr:row>37</xdr:row>
      <xdr:rowOff>0</xdr:rowOff>
    </xdr:to>
    <xdr:sp macro="" textlink="">
      <xdr:nvSpPr>
        <xdr:cNvPr id="4" name="Left Brace 3"/>
        <xdr:cNvSpPr/>
      </xdr:nvSpPr>
      <xdr:spPr>
        <a:xfrm>
          <a:off x="1447804" y="6060280"/>
          <a:ext cx="242885" cy="1428751"/>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778673</xdr:colOff>
      <xdr:row>41</xdr:row>
      <xdr:rowOff>159513</xdr:rowOff>
    </xdr:from>
    <xdr:to>
      <xdr:col>1</xdr:col>
      <xdr:colOff>1083469</xdr:colOff>
      <xdr:row>49</xdr:row>
      <xdr:rowOff>190500</xdr:rowOff>
    </xdr:to>
    <xdr:sp macro="" textlink="">
      <xdr:nvSpPr>
        <xdr:cNvPr id="5" name="Left Brace 4"/>
        <xdr:cNvSpPr/>
      </xdr:nvSpPr>
      <xdr:spPr>
        <a:xfrm>
          <a:off x="1385892" y="9410669"/>
          <a:ext cx="304796" cy="3674300"/>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Jettheme2">
  <a:themeElements>
    <a:clrScheme name="Jet Reports Colors">
      <a:dk1>
        <a:sysClr val="windowText" lastClr="000000"/>
      </a:dk1>
      <a:lt1>
        <a:sysClr val="window" lastClr="FFFFFF"/>
      </a:lt1>
      <a:dk2>
        <a:srgbClr val="666C71"/>
      </a:dk2>
      <a:lt2>
        <a:srgbClr val="EEECE1"/>
      </a:lt2>
      <a:accent1>
        <a:srgbClr val="0074AB"/>
      </a:accent1>
      <a:accent2>
        <a:srgbClr val="00AEEF"/>
      </a:accent2>
      <a:accent3>
        <a:srgbClr val="83C55A"/>
      </a:accent3>
      <a:accent4>
        <a:srgbClr val="FF9900"/>
      </a:accent4>
      <a:accent5>
        <a:srgbClr val="191F20"/>
      </a:accent5>
      <a:accent6>
        <a:srgbClr val="666C71"/>
      </a:accent6>
      <a:hlink>
        <a:srgbClr val="53C6FF"/>
      </a:hlink>
      <a:folHlink>
        <a:srgbClr val="0099E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tabSelected="1" workbookViewId="0"/>
  </sheetViews>
  <sheetFormatPr defaultColWidth="9.140625" defaultRowHeight="14.25" x14ac:dyDescent="0.25"/>
  <cols>
    <col min="1" max="1" width="4.42578125" style="91" hidden="1" customWidth="1"/>
    <col min="2" max="2" width="9.140625" style="91"/>
    <col min="3" max="3" width="32" style="92" bestFit="1" customWidth="1"/>
    <col min="4" max="4" width="77.28515625" style="93" customWidth="1"/>
    <col min="5" max="5" width="10.140625" style="92" customWidth="1"/>
    <col min="6" max="16384" width="9.140625" style="91"/>
  </cols>
  <sheetData>
    <row r="1" spans="1:5" ht="14.25" hidden="1" customHeight="1" x14ac:dyDescent="0.25">
      <c r="A1" s="91" t="s">
        <v>5</v>
      </c>
    </row>
    <row r="7" spans="1:5" ht="30.75" x14ac:dyDescent="0.25">
      <c r="C7" s="94" t="s">
        <v>658</v>
      </c>
    </row>
    <row r="9" spans="1:5" ht="57" x14ac:dyDescent="0.25">
      <c r="C9" s="95" t="s">
        <v>318</v>
      </c>
      <c r="D9" s="73" t="s">
        <v>682</v>
      </c>
    </row>
    <row r="10" spans="1:5" x14ac:dyDescent="0.25">
      <c r="C10" s="95"/>
    </row>
    <row r="11" spans="1:5" x14ac:dyDescent="0.25">
      <c r="C11" s="95" t="s">
        <v>758</v>
      </c>
      <c r="D11" s="93" t="s">
        <v>759</v>
      </c>
    </row>
    <row r="12" spans="1:5" ht="114" x14ac:dyDescent="0.25">
      <c r="C12" s="95"/>
      <c r="D12" s="97" t="s">
        <v>681</v>
      </c>
    </row>
    <row r="13" spans="1:5" x14ac:dyDescent="0.25">
      <c r="C13" s="95"/>
    </row>
    <row r="14" spans="1:5" ht="42.75" x14ac:dyDescent="0.25">
      <c r="C14" s="95" t="s">
        <v>319</v>
      </c>
      <c r="D14" s="93" t="s">
        <v>760</v>
      </c>
      <c r="E14" s="96" t="s">
        <v>664</v>
      </c>
    </row>
    <row r="15" spans="1:5" ht="16.5" customHeight="1" x14ac:dyDescent="0.25">
      <c r="C15" s="95"/>
    </row>
    <row r="16" spans="1:5" ht="28.5" x14ac:dyDescent="0.25">
      <c r="C16" s="95" t="s">
        <v>659</v>
      </c>
      <c r="D16" s="93" t="s">
        <v>761</v>
      </c>
      <c r="E16" s="96" t="s">
        <v>660</v>
      </c>
    </row>
    <row r="17" spans="3:5" x14ac:dyDescent="0.25">
      <c r="C17" s="95"/>
    </row>
    <row r="18" spans="3:5" ht="57" x14ac:dyDescent="0.25">
      <c r="C18" s="95" t="s">
        <v>756</v>
      </c>
      <c r="D18" s="93" t="s">
        <v>762</v>
      </c>
      <c r="E18" s="96" t="s">
        <v>763</v>
      </c>
    </row>
    <row r="19" spans="3:5" x14ac:dyDescent="0.25">
      <c r="C19" s="95"/>
    </row>
    <row r="20" spans="3:5" ht="28.5" x14ac:dyDescent="0.25">
      <c r="C20" s="95" t="s">
        <v>661</v>
      </c>
      <c r="D20" s="93" t="s">
        <v>764</v>
      </c>
      <c r="E20" s="96" t="s">
        <v>765</v>
      </c>
    </row>
    <row r="21" spans="3:5" x14ac:dyDescent="0.25">
      <c r="C21" s="95"/>
    </row>
    <row r="22" spans="3:5" x14ac:dyDescent="0.25">
      <c r="C22" s="95" t="s">
        <v>662</v>
      </c>
      <c r="D22" s="93" t="s">
        <v>766</v>
      </c>
      <c r="E22" s="96" t="s">
        <v>767</v>
      </c>
    </row>
    <row r="23" spans="3:5" x14ac:dyDescent="0.25">
      <c r="C23" s="95"/>
    </row>
    <row r="24" spans="3:5" x14ac:dyDescent="0.25">
      <c r="C24" s="95" t="s">
        <v>663</v>
      </c>
      <c r="D24" s="93" t="s">
        <v>768</v>
      </c>
      <c r="E24" s="96" t="s">
        <v>769</v>
      </c>
    </row>
    <row r="25" spans="3:5" x14ac:dyDescent="0.25">
      <c r="C25" s="95"/>
    </row>
    <row r="26" spans="3:5" ht="71.25" x14ac:dyDescent="0.25">
      <c r="C26" s="95" t="s">
        <v>770</v>
      </c>
      <c r="D26" s="93" t="s">
        <v>771</v>
      </c>
    </row>
    <row r="27" spans="3:5" x14ac:dyDescent="0.25">
      <c r="C27" s="95"/>
    </row>
    <row r="28" spans="3:5" x14ac:dyDescent="0.25">
      <c r="C28" s="95" t="s">
        <v>320</v>
      </c>
      <c r="D28" s="93" t="s">
        <v>772</v>
      </c>
    </row>
  </sheetData>
  <hyperlinks>
    <hyperlink ref="E22" r:id="rId1"/>
    <hyperlink ref="E20" r:id="rId2"/>
    <hyperlink ref="E16" r:id="rId3"/>
    <hyperlink ref="E14" r:id="rId4"/>
    <hyperlink ref="E24" r:id="rId5"/>
    <hyperlink ref="E18" r:id="rId6"/>
  </hyperlinks>
  <pageMargins left="0.25" right="0.25" top="0.75" bottom="0.75" header="0.3" footer="0.3"/>
  <pageSetup scale="63"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626</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defaultRowHeight="15" x14ac:dyDescent="0.25"/>
  <sheetData>
    <row r="1" spans="1:10" x14ac:dyDescent="0.25">
      <c r="A1" s="53" t="s">
        <v>627</v>
      </c>
    </row>
    <row r="2" spans="1:10" x14ac:dyDescent="0.25">
      <c r="C2" s="53" t="s">
        <v>115</v>
      </c>
    </row>
    <row r="4" spans="1:10" x14ac:dyDescent="0.25">
      <c r="C4" s="53" t="s">
        <v>2</v>
      </c>
      <c r="D4" s="53" t="s">
        <v>113</v>
      </c>
      <c r="E4" s="53" t="s">
        <v>70</v>
      </c>
      <c r="F4" s="53" t="s">
        <v>93</v>
      </c>
      <c r="G4" s="53" t="s">
        <v>95</v>
      </c>
      <c r="H4" s="53" t="s">
        <v>10</v>
      </c>
      <c r="I4" s="53" t="s">
        <v>71</v>
      </c>
      <c r="J4" s="53" t="s">
        <v>94</v>
      </c>
    </row>
    <row r="5" spans="1:10" x14ac:dyDescent="0.25">
      <c r="C5" s="53" t="s">
        <v>326</v>
      </c>
      <c r="D5" s="53" t="s">
        <v>72</v>
      </c>
      <c r="E5" s="53" t="s">
        <v>537</v>
      </c>
      <c r="F5" s="53" t="s">
        <v>538</v>
      </c>
    </row>
    <row r="6" spans="1:10" x14ac:dyDescent="0.25">
      <c r="C6" s="53" t="s">
        <v>622</v>
      </c>
      <c r="D6" s="53" t="s">
        <v>79</v>
      </c>
      <c r="E6" s="53" t="s">
        <v>539</v>
      </c>
      <c r="F6" s="53" t="s">
        <v>540</v>
      </c>
      <c r="I6" s="53" t="s">
        <v>541</v>
      </c>
    </row>
    <row r="7" spans="1:10" x14ac:dyDescent="0.25">
      <c r="C7" s="53" t="s">
        <v>623</v>
      </c>
      <c r="D7" s="53" t="s">
        <v>82</v>
      </c>
      <c r="E7" s="53" t="s">
        <v>542</v>
      </c>
      <c r="F7" s="53" t="s">
        <v>543</v>
      </c>
    </row>
    <row r="8" spans="1:10" x14ac:dyDescent="0.25">
      <c r="C8" s="53" t="s">
        <v>327</v>
      </c>
      <c r="D8" s="53" t="s">
        <v>83</v>
      </c>
      <c r="E8" s="53" t="s">
        <v>544</v>
      </c>
      <c r="F8" s="53" t="s">
        <v>545</v>
      </c>
    </row>
    <row r="9" spans="1:10" x14ac:dyDescent="0.25">
      <c r="C9" s="53" t="s">
        <v>624</v>
      </c>
      <c r="D9" s="53" t="s">
        <v>86</v>
      </c>
      <c r="E9" s="53" t="s">
        <v>546</v>
      </c>
      <c r="F9" s="53" t="s">
        <v>547</v>
      </c>
    </row>
    <row r="10" spans="1:10" x14ac:dyDescent="0.25">
      <c r="C10" s="53" t="s">
        <v>533</v>
      </c>
      <c r="D10" s="53" t="s">
        <v>119</v>
      </c>
      <c r="E10" s="53" t="s">
        <v>548</v>
      </c>
      <c r="F10" s="53" t="s">
        <v>549</v>
      </c>
    </row>
    <row r="11" spans="1:10" x14ac:dyDescent="0.25">
      <c r="C11" s="53" t="s">
        <v>481</v>
      </c>
      <c r="D11" s="53" t="s">
        <v>96</v>
      </c>
      <c r="E11" s="53" t="s">
        <v>550</v>
      </c>
      <c r="F11" s="53" t="s">
        <v>551</v>
      </c>
      <c r="I11" s="53" t="s">
        <v>552</v>
      </c>
    </row>
    <row r="12" spans="1:10" x14ac:dyDescent="0.25">
      <c r="C12" s="53" t="s">
        <v>476</v>
      </c>
      <c r="D12" s="53" t="s">
        <v>97</v>
      </c>
      <c r="E12" s="53" t="s">
        <v>553</v>
      </c>
      <c r="F12" s="53" t="s">
        <v>554</v>
      </c>
    </row>
    <row r="13" spans="1:10" x14ac:dyDescent="0.25">
      <c r="C13" s="53" t="s">
        <v>501</v>
      </c>
      <c r="D13" s="53" t="s">
        <v>98</v>
      </c>
      <c r="E13" s="53" t="s">
        <v>555</v>
      </c>
      <c r="F13" s="53" t="s">
        <v>556</v>
      </c>
    </row>
    <row r="14" spans="1:10" x14ac:dyDescent="0.25">
      <c r="C14" s="53" t="s">
        <v>507</v>
      </c>
      <c r="D14" s="53" t="s">
        <v>99</v>
      </c>
      <c r="E14" s="53" t="s">
        <v>557</v>
      </c>
      <c r="F14" s="53" t="s">
        <v>558</v>
      </c>
    </row>
    <row r="16" spans="1:10"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defaultRowHeight="15" x14ac:dyDescent="0.25"/>
  <sheetData>
    <row r="1" spans="1:10" x14ac:dyDescent="0.25">
      <c r="A1" s="53" t="s">
        <v>627</v>
      </c>
    </row>
    <row r="2" spans="1:10" x14ac:dyDescent="0.25">
      <c r="C2" s="53" t="s">
        <v>115</v>
      </c>
    </row>
    <row r="4" spans="1:10" x14ac:dyDescent="0.25">
      <c r="C4" s="53" t="s">
        <v>2</v>
      </c>
      <c r="D4" s="53" t="s">
        <v>113</v>
      </c>
      <c r="E4" s="53" t="s">
        <v>70</v>
      </c>
      <c r="F4" s="53" t="s">
        <v>93</v>
      </c>
      <c r="G4" s="53" t="s">
        <v>95</v>
      </c>
      <c r="H4" s="53" t="s">
        <v>10</v>
      </c>
      <c r="I4" s="53" t="s">
        <v>71</v>
      </c>
      <c r="J4" s="53" t="s">
        <v>94</v>
      </c>
    </row>
    <row r="5" spans="1:10" x14ac:dyDescent="0.25">
      <c r="C5" s="53" t="s">
        <v>326</v>
      </c>
      <c r="D5" s="53" t="s">
        <v>72</v>
      </c>
      <c r="E5" s="53" t="s">
        <v>537</v>
      </c>
      <c r="F5" s="53" t="s">
        <v>538</v>
      </c>
    </row>
    <row r="6" spans="1:10" x14ac:dyDescent="0.25">
      <c r="C6" s="53" t="s">
        <v>622</v>
      </c>
      <c r="D6" s="53" t="s">
        <v>79</v>
      </c>
      <c r="E6" s="53" t="s">
        <v>539</v>
      </c>
      <c r="F6" s="53" t="s">
        <v>540</v>
      </c>
      <c r="I6" s="53" t="s">
        <v>541</v>
      </c>
    </row>
    <row r="7" spans="1:10" x14ac:dyDescent="0.25">
      <c r="C7" s="53" t="s">
        <v>623</v>
      </c>
      <c r="D7" s="53" t="s">
        <v>82</v>
      </c>
      <c r="E7" s="53" t="s">
        <v>542</v>
      </c>
      <c r="F7" s="53" t="s">
        <v>543</v>
      </c>
    </row>
    <row r="8" spans="1:10" x14ac:dyDescent="0.25">
      <c r="C8" s="53" t="s">
        <v>327</v>
      </c>
      <c r="D8" s="53" t="s">
        <v>83</v>
      </c>
      <c r="E8" s="53" t="s">
        <v>544</v>
      </c>
      <c r="F8" s="53" t="s">
        <v>545</v>
      </c>
    </row>
    <row r="9" spans="1:10" x14ac:dyDescent="0.25">
      <c r="C9" s="53" t="s">
        <v>624</v>
      </c>
      <c r="D9" s="53" t="s">
        <v>86</v>
      </c>
      <c r="E9" s="53" t="s">
        <v>546</v>
      </c>
      <c r="F9" s="53" t="s">
        <v>547</v>
      </c>
    </row>
    <row r="10" spans="1:10" x14ac:dyDescent="0.25">
      <c r="C10" s="53" t="s">
        <v>533</v>
      </c>
      <c r="D10" s="53" t="s">
        <v>119</v>
      </c>
      <c r="E10" s="53" t="s">
        <v>548</v>
      </c>
      <c r="F10" s="53" t="s">
        <v>549</v>
      </c>
    </row>
    <row r="11" spans="1:10" x14ac:dyDescent="0.25">
      <c r="C11" s="53" t="s">
        <v>481</v>
      </c>
      <c r="D11" s="53" t="s">
        <v>96</v>
      </c>
      <c r="E11" s="53" t="s">
        <v>550</v>
      </c>
      <c r="F11" s="53" t="s">
        <v>551</v>
      </c>
      <c r="I11" s="53" t="s">
        <v>552</v>
      </c>
    </row>
    <row r="12" spans="1:10" x14ac:dyDescent="0.25">
      <c r="C12" s="53" t="s">
        <v>476</v>
      </c>
      <c r="D12" s="53" t="s">
        <v>97</v>
      </c>
      <c r="E12" s="53" t="s">
        <v>553</v>
      </c>
      <c r="F12" s="53" t="s">
        <v>554</v>
      </c>
    </row>
    <row r="13" spans="1:10" x14ac:dyDescent="0.25">
      <c r="C13" s="53" t="s">
        <v>501</v>
      </c>
      <c r="D13" s="53" t="s">
        <v>98</v>
      </c>
      <c r="E13" s="53" t="s">
        <v>555</v>
      </c>
      <c r="F13" s="53" t="s">
        <v>556</v>
      </c>
    </row>
    <row r="14" spans="1:10" x14ac:dyDescent="0.25">
      <c r="C14" s="53" t="s">
        <v>507</v>
      </c>
      <c r="D14" s="53" t="s">
        <v>99</v>
      </c>
      <c r="E14" s="53" t="s">
        <v>557</v>
      </c>
      <c r="F14" s="53" t="s">
        <v>558</v>
      </c>
    </row>
    <row r="16" spans="1:10"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628</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629</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defaultRowHeight="15" x14ac:dyDescent="0.25"/>
  <sheetData>
    <row r="1" spans="1:10" x14ac:dyDescent="0.25">
      <c r="A1" s="53" t="s">
        <v>630</v>
      </c>
    </row>
    <row r="2" spans="1:10" x14ac:dyDescent="0.25">
      <c r="C2" s="53" t="s">
        <v>115</v>
      </c>
    </row>
    <row r="4" spans="1:10" x14ac:dyDescent="0.25">
      <c r="C4" s="53" t="s">
        <v>2</v>
      </c>
      <c r="D4" s="53" t="s">
        <v>113</v>
      </c>
      <c r="E4" s="53" t="s">
        <v>70</v>
      </c>
      <c r="F4" s="53" t="s">
        <v>93</v>
      </c>
      <c r="G4" s="53" t="s">
        <v>95</v>
      </c>
      <c r="H4" s="53" t="s">
        <v>10</v>
      </c>
      <c r="I4" s="53" t="s">
        <v>71</v>
      </c>
      <c r="J4" s="53" t="s">
        <v>94</v>
      </c>
    </row>
    <row r="5" spans="1:10" x14ac:dyDescent="0.25">
      <c r="C5" s="53" t="s">
        <v>326</v>
      </c>
      <c r="D5" s="53" t="s">
        <v>72</v>
      </c>
      <c r="E5" s="53" t="s">
        <v>537</v>
      </c>
      <c r="F5" s="53" t="s">
        <v>538</v>
      </c>
    </row>
    <row r="6" spans="1:10" x14ac:dyDescent="0.25">
      <c r="C6" s="53" t="s">
        <v>622</v>
      </c>
      <c r="D6" s="53" t="s">
        <v>79</v>
      </c>
      <c r="E6" s="53" t="s">
        <v>539</v>
      </c>
      <c r="F6" s="53" t="s">
        <v>540</v>
      </c>
      <c r="I6" s="53" t="s">
        <v>541</v>
      </c>
    </row>
    <row r="7" spans="1:10" x14ac:dyDescent="0.25">
      <c r="C7" s="53" t="s">
        <v>623</v>
      </c>
      <c r="D7" s="53" t="s">
        <v>82</v>
      </c>
      <c r="E7" s="53" t="s">
        <v>542</v>
      </c>
      <c r="F7" s="53" t="s">
        <v>543</v>
      </c>
    </row>
    <row r="8" spans="1:10" x14ac:dyDescent="0.25">
      <c r="C8" s="53" t="s">
        <v>327</v>
      </c>
      <c r="D8" s="53" t="s">
        <v>83</v>
      </c>
      <c r="E8" s="53" t="s">
        <v>544</v>
      </c>
      <c r="F8" s="53" t="s">
        <v>545</v>
      </c>
    </row>
    <row r="9" spans="1:10" x14ac:dyDescent="0.25">
      <c r="C9" s="53" t="s">
        <v>624</v>
      </c>
      <c r="D9" s="53" t="s">
        <v>86</v>
      </c>
      <c r="E9" s="53" t="s">
        <v>546</v>
      </c>
      <c r="F9" s="53" t="s">
        <v>547</v>
      </c>
    </row>
    <row r="10" spans="1:10" x14ac:dyDescent="0.25">
      <c r="C10" s="53" t="s">
        <v>533</v>
      </c>
      <c r="D10" s="53" t="s">
        <v>119</v>
      </c>
      <c r="E10" s="53" t="s">
        <v>548</v>
      </c>
      <c r="F10" s="53" t="s">
        <v>549</v>
      </c>
    </row>
    <row r="11" spans="1:10" x14ac:dyDescent="0.25">
      <c r="C11" s="53" t="s">
        <v>481</v>
      </c>
      <c r="D11" s="53" t="s">
        <v>96</v>
      </c>
      <c r="E11" s="53" t="s">
        <v>550</v>
      </c>
      <c r="F11" s="53" t="s">
        <v>551</v>
      </c>
      <c r="I11" s="53" t="s">
        <v>552</v>
      </c>
    </row>
    <row r="12" spans="1:10" x14ac:dyDescent="0.25">
      <c r="C12" s="53" t="s">
        <v>476</v>
      </c>
      <c r="D12" s="53" t="s">
        <v>97</v>
      </c>
      <c r="E12" s="53" t="s">
        <v>553</v>
      </c>
      <c r="F12" s="53" t="s">
        <v>554</v>
      </c>
    </row>
    <row r="13" spans="1:10" x14ac:dyDescent="0.25">
      <c r="C13" s="53" t="s">
        <v>501</v>
      </c>
      <c r="D13" s="53" t="s">
        <v>98</v>
      </c>
      <c r="E13" s="53" t="s">
        <v>555</v>
      </c>
      <c r="F13" s="53" t="s">
        <v>556</v>
      </c>
    </row>
    <row r="14" spans="1:10" x14ac:dyDescent="0.25">
      <c r="C14" s="53" t="s">
        <v>507</v>
      </c>
      <c r="D14" s="53" t="s">
        <v>99</v>
      </c>
      <c r="E14" s="53" t="s">
        <v>557</v>
      </c>
      <c r="F14" s="53" t="s">
        <v>558</v>
      </c>
    </row>
    <row r="16" spans="1:10"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633</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633</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634</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634</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5" x14ac:dyDescent="0.25"/>
  <cols>
    <col min="1" max="1" width="9.140625" hidden="1" customWidth="1"/>
    <col min="3" max="3" width="13.140625" customWidth="1"/>
    <col min="4" max="4" width="18" customWidth="1"/>
    <col min="5" max="5" width="10.5703125" bestFit="1" customWidth="1"/>
    <col min="7" max="7" width="20.28515625" customWidth="1"/>
  </cols>
  <sheetData>
    <row r="1" spans="1:7" hidden="1" x14ac:dyDescent="0.25">
      <c r="A1" t="s">
        <v>674</v>
      </c>
      <c r="C1" t="s">
        <v>109</v>
      </c>
      <c r="D1" t="s">
        <v>110</v>
      </c>
      <c r="E1" t="s">
        <v>639</v>
      </c>
      <c r="F1" t="s">
        <v>665</v>
      </c>
    </row>
    <row r="3" spans="1:7" x14ac:dyDescent="0.25">
      <c r="C3" s="51" t="s">
        <v>112</v>
      </c>
      <c r="D3" s="52" t="s">
        <v>110</v>
      </c>
    </row>
    <row r="4" spans="1:7" x14ac:dyDescent="0.25">
      <c r="A4" t="s">
        <v>111</v>
      </c>
      <c r="C4" s="49" t="s">
        <v>88</v>
      </c>
      <c r="D4" s="70" t="str">
        <f>"1/1/2018"</f>
        <v>1/1/2018</v>
      </c>
      <c r="F4" t="s">
        <v>666</v>
      </c>
    </row>
    <row r="5" spans="1:7" x14ac:dyDescent="0.25">
      <c r="A5" t="s">
        <v>111</v>
      </c>
      <c r="C5" s="50" t="s">
        <v>89</v>
      </c>
      <c r="D5" s="71" t="str">
        <f>"12/12/2018"</f>
        <v>12/12/2018</v>
      </c>
      <c r="F5" t="s">
        <v>666</v>
      </c>
    </row>
    <row r="7" spans="1:7" x14ac:dyDescent="0.25">
      <c r="C7" t="s">
        <v>679</v>
      </c>
    </row>
    <row r="8" spans="1:7" x14ac:dyDescent="0.25">
      <c r="C8" s="76" t="s">
        <v>676</v>
      </c>
      <c r="D8" s="77">
        <f>EDATE(Start_Date,-12)</f>
        <v>42736</v>
      </c>
      <c r="E8" s="1"/>
      <c r="G8" s="79"/>
    </row>
    <row r="9" spans="1:7" x14ac:dyDescent="0.25">
      <c r="C9" s="50" t="s">
        <v>677</v>
      </c>
      <c r="D9" s="71">
        <f>EDATE(End_Date,-12)</f>
        <v>43081</v>
      </c>
      <c r="E9" s="1"/>
      <c r="G9" s="79"/>
    </row>
    <row r="11" spans="1:7" ht="15" customHeight="1" x14ac:dyDescent="0.25">
      <c r="C11" s="86" t="s">
        <v>675</v>
      </c>
      <c r="D11" s="86"/>
      <c r="E11" s="86"/>
      <c r="F11" s="86"/>
    </row>
    <row r="12" spans="1:7" x14ac:dyDescent="0.25">
      <c r="C12" s="86"/>
      <c r="D12" s="86"/>
      <c r="E12" s="86"/>
      <c r="F12" s="86"/>
    </row>
    <row r="13" spans="1:7" x14ac:dyDescent="0.25">
      <c r="C13" s="74"/>
      <c r="D13" s="74"/>
      <c r="E13" s="74"/>
      <c r="F13" s="75"/>
    </row>
    <row r="14" spans="1:7" x14ac:dyDescent="0.25">
      <c r="C14" s="74"/>
      <c r="D14" s="74"/>
      <c r="E14" s="74"/>
      <c r="F14" s="75"/>
    </row>
    <row r="15" spans="1:7" x14ac:dyDescent="0.25">
      <c r="C15" s="74"/>
      <c r="D15" s="74"/>
      <c r="E15" s="74"/>
      <c r="F15" s="75"/>
    </row>
    <row r="16" spans="1:7" x14ac:dyDescent="0.25">
      <c r="C16" s="74"/>
      <c r="D16" s="74"/>
      <c r="E16" s="74"/>
      <c r="F16" s="75"/>
    </row>
  </sheetData>
  <mergeCells count="1">
    <mergeCell ref="C11:F12"/>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635</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636</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637</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638</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640</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640</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641</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642</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642</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643</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topLeftCell="C2" zoomScale="80" zoomScaleNormal="80" workbookViewId="0"/>
  </sheetViews>
  <sheetFormatPr defaultRowHeight="15" x14ac:dyDescent="0.25"/>
  <cols>
    <col min="1" max="1" width="9.140625" hidden="1" customWidth="1"/>
    <col min="2" max="2" width="16.5703125" style="4" hidden="1" customWidth="1"/>
    <col min="3" max="3" width="4.42578125" style="4" customWidth="1"/>
    <col min="4" max="4" width="23.5703125" style="61" customWidth="1"/>
    <col min="5" max="5" width="67.28515625" customWidth="1"/>
    <col min="6" max="6" width="18.7109375" customWidth="1"/>
    <col min="7" max="7" width="0.85546875" customWidth="1"/>
    <col min="8" max="8" width="18.7109375" customWidth="1"/>
    <col min="9" max="9" width="0.85546875" customWidth="1"/>
    <col min="10" max="10" width="18.7109375" customWidth="1"/>
    <col min="11" max="11" width="0.85546875" customWidth="1"/>
    <col min="12" max="12" width="18.7109375" customWidth="1"/>
  </cols>
  <sheetData>
    <row r="1" spans="1:12" hidden="1" x14ac:dyDescent="0.25">
      <c r="A1" s="15" t="s">
        <v>774</v>
      </c>
      <c r="B1" s="4" t="s">
        <v>322</v>
      </c>
      <c r="D1" s="56"/>
      <c r="E1" s="3"/>
      <c r="F1" s="3"/>
      <c r="G1" s="3"/>
      <c r="H1" s="3"/>
      <c r="I1" s="3"/>
      <c r="J1" s="3"/>
      <c r="K1" s="3"/>
      <c r="L1" s="3"/>
    </row>
    <row r="2" spans="1:12" x14ac:dyDescent="0.25">
      <c r="A2" s="2"/>
      <c r="D2" s="56"/>
      <c r="E2" s="3"/>
      <c r="F2" s="3"/>
      <c r="G2" s="3"/>
      <c r="H2" s="3"/>
      <c r="I2" s="3"/>
      <c r="J2" s="3"/>
      <c r="K2" s="3"/>
      <c r="L2" s="3"/>
    </row>
    <row r="3" spans="1:12" ht="18" x14ac:dyDescent="0.25">
      <c r="A3" s="2"/>
      <c r="D3" s="57" t="s">
        <v>680</v>
      </c>
      <c r="E3" s="5"/>
      <c r="F3" s="5"/>
      <c r="G3" s="5"/>
      <c r="H3" s="5"/>
      <c r="I3" s="5"/>
      <c r="J3" s="5"/>
      <c r="K3" s="5"/>
      <c r="L3" s="5"/>
    </row>
    <row r="4" spans="1:12" x14ac:dyDescent="0.25">
      <c r="A4" s="2"/>
      <c r="D4" s="58"/>
      <c r="E4" s="3"/>
      <c r="F4" s="3"/>
      <c r="G4" s="3"/>
      <c r="H4" s="3"/>
      <c r="I4" s="3"/>
      <c r="J4" s="3"/>
      <c r="K4" s="3"/>
      <c r="L4" s="3"/>
    </row>
    <row r="5" spans="1:12" x14ac:dyDescent="0.25">
      <c r="A5" s="2"/>
      <c r="F5" s="3"/>
      <c r="G5" s="3"/>
      <c r="I5" s="3"/>
      <c r="J5" s="3"/>
      <c r="K5" s="3"/>
      <c r="L5" s="3"/>
    </row>
    <row r="6" spans="1:12" x14ac:dyDescent="0.25">
      <c r="A6" s="78"/>
      <c r="D6" s="59"/>
      <c r="E6" s="82" t="s">
        <v>317</v>
      </c>
      <c r="F6" s="83" t="str">
        <f>Start_Date</f>
        <v>1/1/2018</v>
      </c>
      <c r="G6" s="84"/>
      <c r="H6" s="83">
        <f>LastYear_Start</f>
        <v>42736</v>
      </c>
      <c r="I6" s="3"/>
      <c r="J6" s="3"/>
      <c r="K6" s="3"/>
      <c r="L6" s="3"/>
    </row>
    <row r="7" spans="1:12" x14ac:dyDescent="0.25">
      <c r="A7" s="2"/>
      <c r="B7" s="90" t="s">
        <v>324</v>
      </c>
      <c r="C7" s="69"/>
      <c r="D7" s="85"/>
      <c r="E7" s="82" t="s">
        <v>316</v>
      </c>
      <c r="F7" s="83" t="str">
        <f>End_Date</f>
        <v>12/12/2018</v>
      </c>
      <c r="G7" s="84"/>
      <c r="H7" s="83">
        <f>LastYear_End</f>
        <v>43081</v>
      </c>
      <c r="I7" s="54"/>
      <c r="J7" s="3"/>
      <c r="K7" s="3"/>
      <c r="L7" s="3"/>
    </row>
    <row r="8" spans="1:12" ht="15.75" x14ac:dyDescent="0.25">
      <c r="A8" s="2"/>
      <c r="B8" s="90"/>
      <c r="C8" s="69"/>
      <c r="D8" s="80"/>
      <c r="E8" s="80"/>
      <c r="F8" s="80"/>
      <c r="G8" s="80"/>
      <c r="H8" s="81" t="s">
        <v>684</v>
      </c>
      <c r="I8" s="55"/>
      <c r="J8" s="87" t="s">
        <v>683</v>
      </c>
      <c r="K8" s="88"/>
      <c r="L8" s="89"/>
    </row>
    <row r="9" spans="1:12" ht="15.75" x14ac:dyDescent="0.25">
      <c r="A9" s="2"/>
      <c r="B9" s="90"/>
      <c r="C9" s="69"/>
      <c r="D9" s="60"/>
      <c r="E9" s="6"/>
      <c r="F9" s="7" t="s">
        <v>9</v>
      </c>
      <c r="G9" s="8"/>
      <c r="H9" s="7" t="s">
        <v>678</v>
      </c>
      <c r="I9" s="8"/>
      <c r="J9" s="7" t="s">
        <v>11</v>
      </c>
      <c r="K9" s="8"/>
      <c r="L9" s="7" t="s">
        <v>12</v>
      </c>
    </row>
    <row r="10" spans="1:12" x14ac:dyDescent="0.25">
      <c r="A10" s="2"/>
      <c r="B10" s="90"/>
      <c r="C10" s="69"/>
      <c r="D10" s="56"/>
      <c r="E10" s="9"/>
      <c r="F10" s="9"/>
      <c r="G10" s="9"/>
      <c r="H10" s="9"/>
      <c r="I10" s="9"/>
      <c r="J10" s="9"/>
      <c r="K10" s="10"/>
      <c r="L10" s="9"/>
    </row>
    <row r="11" spans="1:12" x14ac:dyDescent="0.25">
      <c r="A11" s="2"/>
      <c r="D11" s="62"/>
      <c r="E11" s="11" t="s">
        <v>14</v>
      </c>
      <c r="F11" s="13"/>
      <c r="G11" s="12"/>
      <c r="H11" s="13"/>
      <c r="I11" s="12"/>
      <c r="J11" s="14"/>
      <c r="K11" s="10"/>
      <c r="L11" s="13"/>
    </row>
    <row r="12" spans="1:12" x14ac:dyDescent="0.25">
      <c r="A12" s="2"/>
      <c r="D12" s="63">
        <v>44100</v>
      </c>
      <c r="E12" s="16" t="str">
        <f>"Sales, Retail - North America"</f>
        <v>Sales, Retail - North America</v>
      </c>
      <c r="F12" s="17">
        <f>13903804.15</f>
        <v>13903804.15</v>
      </c>
      <c r="G12" s="16"/>
      <c r="H12" s="17">
        <f>13117332.88</f>
        <v>13117332.880000001</v>
      </c>
      <c r="I12" s="16"/>
      <c r="J12" s="18">
        <f>IF(F12=0,0,IF(H12=0,"∞",(F12-H12)/H12))</f>
        <v>5.9956644936497147E-2</v>
      </c>
      <c r="K12" s="10"/>
      <c r="L12" s="17">
        <f>F12-H12</f>
        <v>786471.26999999955</v>
      </c>
    </row>
    <row r="13" spans="1:12" x14ac:dyDescent="0.25">
      <c r="A13" s="2"/>
      <c r="D13" s="63">
        <v>44200</v>
      </c>
      <c r="E13" s="16" t="str">
        <f>"Sales, Retail - EU"</f>
        <v>Sales, Retail - EU</v>
      </c>
      <c r="F13" s="17">
        <f>5552983.37</f>
        <v>5552983.3700000001</v>
      </c>
      <c r="G13" s="16"/>
      <c r="H13" s="17">
        <f>5780660.83</f>
        <v>5780660.8300000001</v>
      </c>
      <c r="I13" s="16"/>
      <c r="J13" s="18">
        <f>IF(F13=0,"-",IF(H13=0,"∞",(F13-H13)/H13))</f>
        <v>-3.9386060987771178E-2</v>
      </c>
      <c r="K13" s="10"/>
      <c r="L13" s="17">
        <f>F13-H13</f>
        <v>-227677.45999999996</v>
      </c>
    </row>
    <row r="14" spans="1:12" x14ac:dyDescent="0.25">
      <c r="A14" s="2"/>
      <c r="D14" s="63">
        <v>44300</v>
      </c>
      <c r="E14" s="16" t="str">
        <f>"Sales, Retail - Other"</f>
        <v>Sales, Retail - Other</v>
      </c>
      <c r="F14" s="17">
        <f>0</f>
        <v>0</v>
      </c>
      <c r="G14" s="16"/>
      <c r="H14" s="17">
        <f>0</f>
        <v>0</v>
      </c>
      <c r="I14" s="16"/>
      <c r="J14" s="18" t="str">
        <f>IF(F14=0,"-",IF(H14=0,"∞",(F14-H14)/H14))</f>
        <v>-</v>
      </c>
      <c r="K14" s="10"/>
      <c r="L14" s="17">
        <f>F14-H14</f>
        <v>0</v>
      </c>
    </row>
    <row r="15" spans="1:12" x14ac:dyDescent="0.25">
      <c r="A15" s="2"/>
      <c r="D15" s="63">
        <v>45100</v>
      </c>
      <c r="E15" s="16" t="str">
        <f>"Discounts, Retail - North Amer"</f>
        <v>Discounts, Retail - North Amer</v>
      </c>
      <c r="F15" s="17">
        <f>-474170.07</f>
        <v>-474170.07</v>
      </c>
      <c r="G15" s="16"/>
      <c r="H15" s="17">
        <f>-464594.36</f>
        <v>-464594.36</v>
      </c>
      <c r="I15" s="16"/>
      <c r="J15" s="18">
        <f>IF(F15=0,"-",IF(H15=0,"∞",(F15-H15)/H15))</f>
        <v>2.0610904531858761E-2</v>
      </c>
      <c r="K15" s="10"/>
      <c r="L15" s="17">
        <f>F15-H15</f>
        <v>-9575.710000000021</v>
      </c>
    </row>
    <row r="16" spans="1:12" x14ac:dyDescent="0.25">
      <c r="A16" s="2"/>
      <c r="D16" s="63">
        <v>45200</v>
      </c>
      <c r="E16" s="16" t="str">
        <f>"Discounts, Retail - EU"</f>
        <v>Discounts, Retail - EU</v>
      </c>
      <c r="F16" s="17">
        <f>-168615.93</f>
        <v>-168615.93</v>
      </c>
      <c r="G16" s="16"/>
      <c r="H16" s="17">
        <f>-176154.35</f>
        <v>-176154.35</v>
      </c>
      <c r="I16" s="16"/>
      <c r="J16" s="18">
        <f>IF(F16=0,"-",IF(H16=0,"∞",(F16-H16)/H16))</f>
        <v>-4.2794401614266196E-2</v>
      </c>
      <c r="K16" s="10"/>
      <c r="L16" s="17">
        <f>F16-H16</f>
        <v>7538.4200000000128</v>
      </c>
    </row>
    <row r="17" spans="1:12" x14ac:dyDescent="0.25">
      <c r="A17" s="2"/>
      <c r="D17" s="63">
        <v>45300</v>
      </c>
      <c r="E17" s="19" t="str">
        <f>"Discounts, Retail - Other"</f>
        <v>Discounts, Retail - Other</v>
      </c>
      <c r="F17" s="20">
        <f>0</f>
        <v>0</v>
      </c>
      <c r="G17" s="19"/>
      <c r="H17" s="20">
        <f>0</f>
        <v>0</v>
      </c>
      <c r="I17" s="19"/>
      <c r="J17" s="21" t="str">
        <f>IF(F17=0,"-",IF(H17=0,"∞",(F17-H17)/H17))</f>
        <v>-</v>
      </c>
      <c r="K17" s="22"/>
      <c r="L17" s="20">
        <f>F17-H17</f>
        <v>0</v>
      </c>
    </row>
    <row r="18" spans="1:12" x14ac:dyDescent="0.25">
      <c r="A18" s="2"/>
      <c r="D18" s="63"/>
      <c r="E18" s="23" t="s">
        <v>25</v>
      </c>
      <c r="F18" s="24">
        <f>SUM(F12:F17)</f>
        <v>18814001.52</v>
      </c>
      <c r="G18" s="25"/>
      <c r="H18" s="24">
        <f>SUM(H12:H17)</f>
        <v>18257245</v>
      </c>
      <c r="I18" s="25"/>
      <c r="J18" s="26">
        <f>IF(F18=0,"-",IF(H18=0,"∞",(F18-H18)/H18))</f>
        <v>3.0495100438209573E-2</v>
      </c>
      <c r="K18" s="10"/>
      <c r="L18" s="24">
        <f>F18-H18</f>
        <v>556756.51999999955</v>
      </c>
    </row>
    <row r="19" spans="1:12" x14ac:dyDescent="0.25">
      <c r="A19" s="2"/>
      <c r="D19" s="64"/>
      <c r="E19" s="16"/>
      <c r="F19" s="17"/>
      <c r="G19" s="16"/>
      <c r="H19" s="27"/>
      <c r="I19" s="16"/>
      <c r="J19" s="28"/>
      <c r="K19" s="10"/>
      <c r="L19" s="27"/>
    </row>
    <row r="20" spans="1:12" x14ac:dyDescent="0.25">
      <c r="A20" s="2"/>
      <c r="D20" s="62"/>
      <c r="E20" s="11" t="s">
        <v>26</v>
      </c>
      <c r="F20" s="29"/>
      <c r="G20" s="12"/>
      <c r="H20" s="30"/>
      <c r="I20" s="12"/>
      <c r="J20" s="31"/>
      <c r="K20" s="10"/>
      <c r="L20" s="30"/>
    </row>
    <row r="21" spans="1:12" x14ac:dyDescent="0.25">
      <c r="A21" s="2"/>
      <c r="D21" s="63">
        <v>52100</v>
      </c>
      <c r="E21" s="16" t="str">
        <f>"COGS, Retail - North America"</f>
        <v>COGS, Retail - North America</v>
      </c>
      <c r="F21" s="17">
        <f>-8041558.25</f>
        <v>-8041558.25</v>
      </c>
      <c r="G21" s="16"/>
      <c r="H21" s="17">
        <f>-7675985.16</f>
        <v>-7675985.1600000001</v>
      </c>
      <c r="I21" s="16"/>
      <c r="J21" s="18">
        <f>IF(F21=0,"-",IF(H21=0,"∞",(F21-H21)/H21))</f>
        <v>4.7625559765933662E-2</v>
      </c>
      <c r="K21" s="10"/>
      <c r="L21" s="17">
        <f>F21-H21</f>
        <v>-365573.08999999985</v>
      </c>
    </row>
    <row r="22" spans="1:12" x14ac:dyDescent="0.25">
      <c r="A22" s="2"/>
      <c r="D22" s="63">
        <v>52300</v>
      </c>
      <c r="E22" s="16" t="str">
        <f>"COGS, Retail - EU"</f>
        <v>COGS, Retail - EU</v>
      </c>
      <c r="F22" s="17">
        <f>-2435016.68</f>
        <v>-2435016.6800000002</v>
      </c>
      <c r="G22" s="16"/>
      <c r="H22" s="17">
        <f>-2525486.83</f>
        <v>-2525486.83</v>
      </c>
      <c r="I22" s="16"/>
      <c r="J22" s="18">
        <f>IF(F22=0,"-",IF(H22=0,"∞",(F22-H22)/H22))</f>
        <v>-3.582285558780756E-2</v>
      </c>
      <c r="K22" s="10"/>
      <c r="L22" s="17">
        <f>F22-H22</f>
        <v>90470.149999999907</v>
      </c>
    </row>
    <row r="23" spans="1:12" x14ac:dyDescent="0.25">
      <c r="A23" s="2"/>
      <c r="D23" s="63">
        <v>52400</v>
      </c>
      <c r="E23" s="16" t="str">
        <f>"COGS, Retail - Other"</f>
        <v>COGS, Retail - Other</v>
      </c>
      <c r="F23" s="17">
        <f>0</f>
        <v>0</v>
      </c>
      <c r="G23" s="16"/>
      <c r="H23" s="17">
        <f>0</f>
        <v>0</v>
      </c>
      <c r="I23" s="16"/>
      <c r="J23" s="18" t="str">
        <f>IF(F23=0,"-",IF(H23=0,"∞",(F23-H23)/H23))</f>
        <v>-</v>
      </c>
      <c r="K23" s="10"/>
      <c r="L23" s="17">
        <f>F23-H23</f>
        <v>0</v>
      </c>
    </row>
    <row r="24" spans="1:12" x14ac:dyDescent="0.25">
      <c r="A24" s="2"/>
      <c r="D24" s="63" t="s">
        <v>673</v>
      </c>
      <c r="E24" s="19" t="str">
        <f>"Cost Adjustments"</f>
        <v>Cost Adjustments</v>
      </c>
      <c r="F24" s="20">
        <f>499643.52</f>
        <v>499643.52</v>
      </c>
      <c r="G24" s="19"/>
      <c r="H24" s="20">
        <f>269662.49</f>
        <v>269662.49</v>
      </c>
      <c r="I24" s="19"/>
      <c r="J24" s="21">
        <f>IF(F24=0,"-",IF(H24=0,"∞",(F24-H24)/H24))</f>
        <v>0.85284768378427434</v>
      </c>
      <c r="K24" s="22"/>
      <c r="L24" s="20">
        <f>F24-H24</f>
        <v>229981.03000000003</v>
      </c>
    </row>
    <row r="25" spans="1:12" x14ac:dyDescent="0.25">
      <c r="A25" s="2"/>
      <c r="D25" s="65"/>
      <c r="E25" s="25" t="s">
        <v>36</v>
      </c>
      <c r="F25" s="24">
        <f>SUM(F21:F24)</f>
        <v>-9976931.4100000001</v>
      </c>
      <c r="G25" s="25"/>
      <c r="H25" s="24">
        <f>SUM(H21:H24)</f>
        <v>-9931809.5</v>
      </c>
      <c r="I25" s="25"/>
      <c r="J25" s="26">
        <f>IF(F25=0,"-",IF(H25=0,"∞",(F25-H25)/H25))</f>
        <v>4.5431711109642356E-3</v>
      </c>
      <c r="K25" s="10"/>
      <c r="L25" s="24">
        <f>F25-H25</f>
        <v>-45121.910000000149</v>
      </c>
    </row>
    <row r="26" spans="1:12" x14ac:dyDescent="0.25">
      <c r="A26" s="2"/>
      <c r="D26" s="64"/>
      <c r="E26" s="16"/>
      <c r="F26" s="17"/>
      <c r="G26" s="16"/>
      <c r="H26" s="17"/>
      <c r="I26" s="16"/>
      <c r="J26" s="28"/>
      <c r="K26" s="10"/>
      <c r="L26" s="17">
        <f>F26-H26</f>
        <v>0</v>
      </c>
    </row>
    <row r="27" spans="1:12" ht="15.75" thickBot="1" x14ac:dyDescent="0.3">
      <c r="A27" s="2"/>
      <c r="D27" s="66"/>
      <c r="E27" s="32" t="s">
        <v>37</v>
      </c>
      <c r="F27" s="34">
        <f>F18+F25</f>
        <v>8837070.1099999994</v>
      </c>
      <c r="G27" s="33"/>
      <c r="H27" s="34">
        <f>H18+H25</f>
        <v>8325435.5</v>
      </c>
      <c r="I27" s="33"/>
      <c r="J27" s="35">
        <f>IF(F27=0,"-",IF(H27=0,"∞",(F27-H27)/H27))</f>
        <v>6.1454395989254784E-2</v>
      </c>
      <c r="K27" s="36"/>
      <c r="L27" s="34">
        <f>F27-H27</f>
        <v>511634.6099999994</v>
      </c>
    </row>
    <row r="28" spans="1:12" ht="15.75" thickTop="1" x14ac:dyDescent="0.25">
      <c r="A28" s="2"/>
      <c r="D28" s="64"/>
      <c r="E28" s="16"/>
      <c r="F28" s="17"/>
      <c r="G28" s="16"/>
      <c r="H28" s="27"/>
      <c r="I28" s="16"/>
      <c r="J28" s="28"/>
      <c r="K28" s="10"/>
      <c r="L28" s="27"/>
    </row>
    <row r="29" spans="1:12" x14ac:dyDescent="0.25">
      <c r="A29" s="2"/>
      <c r="D29" s="64"/>
      <c r="E29" s="16"/>
      <c r="F29" s="17"/>
      <c r="G29" s="16"/>
      <c r="H29" s="27"/>
      <c r="I29" s="16"/>
      <c r="J29" s="28"/>
      <c r="K29" s="10"/>
      <c r="L29" s="27"/>
    </row>
    <row r="30" spans="1:12" x14ac:dyDescent="0.25">
      <c r="A30" s="2"/>
      <c r="D30" s="62"/>
      <c r="E30" s="11" t="s">
        <v>38</v>
      </c>
      <c r="F30" s="29"/>
      <c r="G30" s="12"/>
      <c r="H30" s="30"/>
      <c r="I30" s="12"/>
      <c r="J30" s="31"/>
      <c r="K30" s="10"/>
      <c r="L30" s="30"/>
    </row>
    <row r="31" spans="1:12" x14ac:dyDescent="0.25">
      <c r="A31" s="2"/>
      <c r="D31" s="63">
        <v>61400</v>
      </c>
      <c r="E31" s="16" t="str">
        <f>"Total Selling Expenses"</f>
        <v>Total Selling Expenses</v>
      </c>
      <c r="F31" s="17">
        <f>-1504302.51</f>
        <v>-1504302.51</v>
      </c>
      <c r="G31" s="16"/>
      <c r="H31" s="17">
        <f>-1416737.51</f>
        <v>-1416737.51</v>
      </c>
      <c r="I31" s="16"/>
      <c r="J31" s="18">
        <f>IF(F31=0,"-",IF(H31=0,"∞",(F31-H31)/H31))</f>
        <v>6.1807497424134696E-2</v>
      </c>
      <c r="K31" s="10"/>
      <c r="L31" s="17">
        <f>F31-H31</f>
        <v>-87565</v>
      </c>
    </row>
    <row r="32" spans="1:12" x14ac:dyDescent="0.25">
      <c r="A32" s="2"/>
      <c r="D32" s="63">
        <v>62950</v>
      </c>
      <c r="E32" s="16" t="str">
        <f>"Total Personnel Expenses"</f>
        <v>Total Personnel Expenses</v>
      </c>
      <c r="F32" s="17">
        <f>-6502602.44</f>
        <v>-6502602.4400000004</v>
      </c>
      <c r="G32" s="16"/>
      <c r="H32" s="17">
        <f>-6148908.5</f>
        <v>-6148908.5</v>
      </c>
      <c r="I32" s="16"/>
      <c r="J32" s="18">
        <f>IF(F32=0,"-",IF(H32=0,"∞",(F32-H32)/H32))</f>
        <v>5.7521418638771485E-2</v>
      </c>
      <c r="K32" s="10"/>
      <c r="L32" s="17">
        <f>F32-H32</f>
        <v>-353693.94000000041</v>
      </c>
    </row>
    <row r="33" spans="1:12" x14ac:dyDescent="0.25">
      <c r="A33" s="2"/>
      <c r="D33" s="63">
        <v>64400</v>
      </c>
      <c r="E33" s="16" t="str">
        <f>"Total Computer Expenses"</f>
        <v>Total Computer Expenses</v>
      </c>
      <c r="F33" s="17">
        <f>-47723.19</f>
        <v>-47723.19</v>
      </c>
      <c r="G33" s="16"/>
      <c r="H33" s="17">
        <f>-53783.78</f>
        <v>-53783.78</v>
      </c>
      <c r="I33" s="16"/>
      <c r="J33" s="18">
        <f>IF(F33=0,"-",IF(H33=0,"∞",(F33-H33)/H33))</f>
        <v>-0.11268434461095886</v>
      </c>
      <c r="K33" s="10"/>
      <c r="L33" s="17">
        <f>F33-H33</f>
        <v>6060.5899999999965</v>
      </c>
    </row>
    <row r="34" spans="1:12" x14ac:dyDescent="0.25">
      <c r="A34" s="2"/>
      <c r="D34" s="63">
        <v>65400</v>
      </c>
      <c r="E34" s="16" t="str">
        <f>"Total Bldg. Maint. Expenses"</f>
        <v>Total Bldg. Maint. Expenses</v>
      </c>
      <c r="F34" s="17">
        <f>-56106.18</f>
        <v>-56106.18</v>
      </c>
      <c r="G34" s="16"/>
      <c r="H34" s="17">
        <f>-59657.24</f>
        <v>-59657.24</v>
      </c>
      <c r="I34" s="16"/>
      <c r="J34" s="18">
        <f>IF(F34=0,"-",IF(H34=0,"∞",(F34-H34)/H34))</f>
        <v>-5.9524376253410276E-2</v>
      </c>
      <c r="K34" s="10"/>
      <c r="L34" s="17">
        <f>F34-H34</f>
        <v>3551.0599999999977</v>
      </c>
    </row>
    <row r="35" spans="1:12" x14ac:dyDescent="0.25">
      <c r="A35" s="2"/>
      <c r="D35" s="63">
        <v>65900</v>
      </c>
      <c r="E35" s="16" t="str">
        <f>"Total Administrative Expenses"</f>
        <v>Total Administrative Expenses</v>
      </c>
      <c r="F35" s="17">
        <f>-36042.82</f>
        <v>-36042.82</v>
      </c>
      <c r="G35" s="16"/>
      <c r="H35" s="17">
        <f>-36273.55</f>
        <v>-36273.550000000003</v>
      </c>
      <c r="I35" s="16"/>
      <c r="J35" s="18">
        <f>IF(F35=0,"-",IF(H35=0,"∞",(F35-H35)/H35))</f>
        <v>-6.3608331690723184E-3</v>
      </c>
      <c r="K35" s="10"/>
      <c r="L35" s="17">
        <f>F35-H35</f>
        <v>230.7300000000032</v>
      </c>
    </row>
    <row r="36" spans="1:12" x14ac:dyDescent="0.25">
      <c r="A36" s="2"/>
      <c r="D36" s="63">
        <v>66400</v>
      </c>
      <c r="E36" s="16" t="str">
        <f>"Total Fixed Asset Depreciation"</f>
        <v>Total Fixed Asset Depreciation</v>
      </c>
      <c r="F36" s="17">
        <f>0</f>
        <v>0</v>
      </c>
      <c r="G36" s="16"/>
      <c r="H36" s="17">
        <f>0</f>
        <v>0</v>
      </c>
      <c r="I36" s="16"/>
      <c r="J36" s="18" t="str">
        <f>IF(F36=0,"-",IF(H36=0,"∞",(F36-H36)/H36))</f>
        <v>-</v>
      </c>
      <c r="K36" s="10"/>
      <c r="L36" s="17">
        <f>F36-H36</f>
        <v>0</v>
      </c>
    </row>
    <row r="37" spans="1:12" x14ac:dyDescent="0.25">
      <c r="A37" s="2"/>
      <c r="D37" s="63">
        <v>67600</v>
      </c>
      <c r="E37" s="19" t="str">
        <f>"Other Operating Exp., Total"</f>
        <v>Other Operating Exp., Total</v>
      </c>
      <c r="F37" s="20">
        <f>0</f>
        <v>0</v>
      </c>
      <c r="G37" s="19"/>
      <c r="H37" s="20">
        <f>0</f>
        <v>0</v>
      </c>
      <c r="I37" s="19"/>
      <c r="J37" s="21" t="str">
        <f>IF(F37=0,"-",IF(H37=0,"∞",(F37-H37)/H37))</f>
        <v>-</v>
      </c>
      <c r="K37" s="22"/>
      <c r="L37" s="20">
        <f>F37-H37</f>
        <v>0</v>
      </c>
    </row>
    <row r="38" spans="1:12" x14ac:dyDescent="0.25">
      <c r="A38" s="2"/>
      <c r="D38" s="65"/>
      <c r="E38" s="25" t="s">
        <v>55</v>
      </c>
      <c r="F38" s="24">
        <f>SUM(F31:F37)</f>
        <v>-8146777.1400000006</v>
      </c>
      <c r="G38" s="25"/>
      <c r="H38" s="24">
        <f>SUM(H31:H37)</f>
        <v>-7715360.5800000001</v>
      </c>
      <c r="I38" s="25"/>
      <c r="J38" s="26">
        <f>IF(F38=0,"-",IF(H38=0,"∞",(F38-H38)/H38))</f>
        <v>5.5916577783588245E-2</v>
      </c>
      <c r="K38" s="10"/>
      <c r="L38" s="24">
        <f>F38-H38</f>
        <v>-431416.56000000052</v>
      </c>
    </row>
    <row r="39" spans="1:12" x14ac:dyDescent="0.25">
      <c r="A39" s="2"/>
      <c r="D39" s="64"/>
      <c r="E39" s="16"/>
      <c r="F39" s="17"/>
      <c r="G39" s="16"/>
      <c r="H39" s="17"/>
      <c r="I39" s="16"/>
      <c r="J39" s="28"/>
      <c r="K39" s="10"/>
      <c r="L39" s="17"/>
    </row>
    <row r="40" spans="1:12" ht="15.75" thickBot="1" x14ac:dyDescent="0.3">
      <c r="A40" s="2"/>
      <c r="D40" s="66"/>
      <c r="E40" s="32" t="s">
        <v>56</v>
      </c>
      <c r="F40" s="34">
        <f>F27+F38</f>
        <v>690292.96999999881</v>
      </c>
      <c r="G40" s="33"/>
      <c r="H40" s="34">
        <f>H27+H38</f>
        <v>610074.91999999993</v>
      </c>
      <c r="I40" s="33"/>
      <c r="J40" s="35">
        <f>IF(F40=0,"-",IF(H40=0,"∞",(F40-H40)/H40))</f>
        <v>0.13148885058248075</v>
      </c>
      <c r="K40" s="37"/>
      <c r="L40" s="34">
        <f>F40-H40</f>
        <v>80218.049999998882</v>
      </c>
    </row>
    <row r="41" spans="1:12" ht="15.75" thickTop="1" x14ac:dyDescent="0.25">
      <c r="A41" s="2"/>
      <c r="D41" s="67"/>
      <c r="E41" s="38"/>
      <c r="F41" s="39"/>
      <c r="G41" s="38"/>
      <c r="H41" s="39"/>
      <c r="I41" s="38"/>
      <c r="J41" s="40"/>
      <c r="K41" s="41"/>
      <c r="L41" s="39"/>
    </row>
    <row r="42" spans="1:12" x14ac:dyDescent="0.25">
      <c r="A42" s="2"/>
      <c r="D42" s="63">
        <v>79950</v>
      </c>
      <c r="E42" s="16" t="str">
        <f>"Total Interest Income"</f>
        <v>Total Interest Income</v>
      </c>
      <c r="F42" s="17">
        <f>0</f>
        <v>0</v>
      </c>
      <c r="G42" s="16"/>
      <c r="H42" s="17">
        <f>0.05</f>
        <v>0.05</v>
      </c>
      <c r="I42" s="16"/>
      <c r="J42" s="18" t="str">
        <f>IF(F42=0,"-",IF(H42=0,"∞",(F42-H42)/H42))</f>
        <v>-</v>
      </c>
      <c r="K42" s="10"/>
      <c r="L42" s="17">
        <f>F42-H42</f>
        <v>-0.05</v>
      </c>
    </row>
    <row r="43" spans="1:12" x14ac:dyDescent="0.25">
      <c r="A43" s="2"/>
      <c r="D43" s="63">
        <v>80600</v>
      </c>
      <c r="E43" s="16" t="str">
        <f>"Total Interest Expenses"</f>
        <v>Total Interest Expenses</v>
      </c>
      <c r="F43" s="17">
        <f>0</f>
        <v>0</v>
      </c>
      <c r="G43" s="16"/>
      <c r="H43" s="17">
        <f>0</f>
        <v>0</v>
      </c>
      <c r="I43" s="16"/>
      <c r="J43" s="18" t="str">
        <f>IF(F43=0,"-",IF(H43=0,"∞",(F43-H43)/H43))</f>
        <v>-</v>
      </c>
      <c r="K43" s="10"/>
      <c r="L43" s="17">
        <f>F43-H43</f>
        <v>0</v>
      </c>
    </row>
    <row r="44" spans="1:12" x14ac:dyDescent="0.25">
      <c r="A44" s="2"/>
      <c r="D44" s="63">
        <v>81300</v>
      </c>
      <c r="E44" s="16" t="str">
        <f>"Total Currency Gains and Losses"</f>
        <v>Total Currency Gains and Losses</v>
      </c>
      <c r="F44" s="17">
        <f>0</f>
        <v>0</v>
      </c>
      <c r="G44" s="16"/>
      <c r="H44" s="17">
        <f>0</f>
        <v>0</v>
      </c>
      <c r="I44" s="16"/>
      <c r="J44" s="18" t="str">
        <f>IF(F44=0,"-",IF(H44=0,"∞",(F44-H44)/H44))</f>
        <v>-</v>
      </c>
      <c r="K44" s="10"/>
      <c r="L44" s="17">
        <f>F44-H44</f>
        <v>0</v>
      </c>
    </row>
    <row r="45" spans="1:12" x14ac:dyDescent="0.25">
      <c r="A45" s="2"/>
      <c r="D45" s="63"/>
      <c r="E45" s="16"/>
      <c r="F45" s="17"/>
      <c r="G45" s="16"/>
      <c r="H45" s="17"/>
      <c r="I45" s="16"/>
      <c r="J45" s="28"/>
      <c r="K45" s="10"/>
      <c r="L45" s="17"/>
    </row>
    <row r="46" spans="1:12" ht="15.75" thickBot="1" x14ac:dyDescent="0.3">
      <c r="A46" s="2"/>
      <c r="D46" s="65"/>
      <c r="E46" s="32" t="s">
        <v>323</v>
      </c>
      <c r="F46" s="34">
        <f>SUM(F40:F44)</f>
        <v>690292.96999999881</v>
      </c>
      <c r="G46" s="33"/>
      <c r="H46" s="34">
        <f>SUM(H40:H44)</f>
        <v>610074.97</v>
      </c>
      <c r="I46" s="33"/>
      <c r="J46" s="35">
        <f>IF(F46=0,"-",IF(H46=0,"∞",(F46-H46)/H46))</f>
        <v>0.13148875784889003</v>
      </c>
      <c r="K46" s="37"/>
      <c r="L46" s="34">
        <f>F46-H46</f>
        <v>80217.999999998836</v>
      </c>
    </row>
    <row r="47" spans="1:12" ht="15.75" thickTop="1" x14ac:dyDescent="0.25">
      <c r="A47" s="2"/>
      <c r="D47" s="65"/>
      <c r="E47" s="25"/>
      <c r="F47" s="24"/>
      <c r="G47" s="25"/>
      <c r="H47" s="24"/>
      <c r="I47" s="25"/>
      <c r="J47" s="26"/>
      <c r="K47" s="42"/>
      <c r="L47" s="24"/>
    </row>
    <row r="48" spans="1:12" x14ac:dyDescent="0.25">
      <c r="A48" s="2"/>
      <c r="D48" s="63">
        <v>84300</v>
      </c>
      <c r="E48" s="16" t="str">
        <f>"Total Income Taxes"</f>
        <v>Total Income Taxes</v>
      </c>
      <c r="F48" s="17">
        <f>0</f>
        <v>0</v>
      </c>
      <c r="G48" s="16"/>
      <c r="H48" s="17">
        <f>0</f>
        <v>0</v>
      </c>
      <c r="I48" s="16"/>
      <c r="J48" s="18" t="str">
        <f>IF(F48=0,"-",IF(H48=0,"∞",(F48-H48)/H48))</f>
        <v>-</v>
      </c>
      <c r="K48" s="10"/>
      <c r="L48" s="17">
        <f>F48-H48</f>
        <v>0</v>
      </c>
    </row>
    <row r="49" spans="1:12" x14ac:dyDescent="0.25">
      <c r="A49" s="2"/>
      <c r="D49" s="64"/>
      <c r="E49" s="16"/>
      <c r="F49" s="17"/>
      <c r="G49" s="16"/>
      <c r="H49" s="17"/>
      <c r="I49" s="16"/>
      <c r="J49" s="43"/>
      <c r="K49" s="10"/>
      <c r="L49" s="17"/>
    </row>
    <row r="50" spans="1:12" ht="15.75" thickBot="1" x14ac:dyDescent="0.3">
      <c r="A50" s="2"/>
      <c r="D50" s="68"/>
      <c r="E50" s="44" t="s">
        <v>67</v>
      </c>
      <c r="F50" s="46">
        <f>SUM(F46:F48)</f>
        <v>690292.96999999881</v>
      </c>
      <c r="G50" s="46" t="e">
        <f>#REF!+#REF!</f>
        <v>#REF!</v>
      </c>
      <c r="H50" s="46">
        <f>SUM(H46:H48)</f>
        <v>610074.97</v>
      </c>
      <c r="I50" s="45"/>
      <c r="J50" s="47">
        <f>IF(F50=0,"-",IF(H50=0,"∞",(F50-H50)/H50))</f>
        <v>0.13148875784889003</v>
      </c>
      <c r="K50" s="48"/>
      <c r="L50" s="46">
        <f>F50-H50</f>
        <v>80217.999999998836</v>
      </c>
    </row>
    <row r="51" spans="1:12" x14ac:dyDescent="0.25">
      <c r="A51" s="2"/>
      <c r="D51" s="64"/>
      <c r="E51" s="9"/>
      <c r="F51" s="9"/>
      <c r="G51" s="9"/>
      <c r="H51" s="9"/>
      <c r="I51" s="9"/>
      <c r="J51" s="9"/>
      <c r="K51" s="9"/>
      <c r="L51" s="9"/>
    </row>
    <row r="52" spans="1:12" x14ac:dyDescent="0.25">
      <c r="A52" s="2"/>
      <c r="D52" s="64"/>
      <c r="E52" s="3"/>
      <c r="F52" s="3"/>
      <c r="G52" s="3"/>
      <c r="H52" s="3"/>
      <c r="I52" s="3"/>
      <c r="J52" s="3"/>
      <c r="K52" s="3"/>
      <c r="L52" s="3"/>
    </row>
    <row r="53" spans="1:12" x14ac:dyDescent="0.25">
      <c r="A53" s="2"/>
      <c r="D53" s="64"/>
      <c r="E53" s="3"/>
      <c r="F53" s="3"/>
      <c r="G53" s="3"/>
      <c r="H53" s="3"/>
      <c r="I53" s="3"/>
      <c r="J53" s="3"/>
      <c r="K53" s="3"/>
      <c r="L53" s="3"/>
    </row>
    <row r="54" spans="1:12" x14ac:dyDescent="0.25">
      <c r="A54" s="2"/>
      <c r="D54" s="56"/>
      <c r="E54" s="3"/>
      <c r="F54" s="3"/>
      <c r="G54" s="3"/>
      <c r="H54" s="3"/>
      <c r="I54" s="3"/>
      <c r="J54" s="3"/>
      <c r="K54" s="3"/>
      <c r="L54" s="3"/>
    </row>
    <row r="55" spans="1:12" x14ac:dyDescent="0.25">
      <c r="A55" s="2"/>
      <c r="D55" s="56"/>
      <c r="E55" s="3"/>
      <c r="F55" s="3"/>
      <c r="G55" s="3"/>
      <c r="H55" s="3"/>
      <c r="I55" s="3"/>
      <c r="J55" s="3"/>
      <c r="K55" s="3"/>
      <c r="L55" s="3"/>
    </row>
    <row r="56" spans="1:12" x14ac:dyDescent="0.25">
      <c r="A56" s="2"/>
      <c r="D56" s="56"/>
      <c r="E56" s="3"/>
      <c r="F56" s="3"/>
      <c r="G56" s="3"/>
      <c r="H56" s="3"/>
      <c r="I56" s="3"/>
      <c r="J56" s="3"/>
      <c r="K56" s="3"/>
      <c r="L56" s="3"/>
    </row>
    <row r="57" spans="1:12" x14ac:dyDescent="0.25">
      <c r="A57" s="2"/>
      <c r="D57" s="56"/>
      <c r="E57" s="3"/>
      <c r="F57" s="3"/>
      <c r="G57" s="3"/>
      <c r="H57" s="3"/>
      <c r="I57" s="3"/>
      <c r="J57" s="3"/>
      <c r="K57" s="3"/>
      <c r="L57" s="3"/>
    </row>
    <row r="58" spans="1:12" x14ac:dyDescent="0.25">
      <c r="A58" s="2"/>
      <c r="D58" s="56"/>
      <c r="E58" s="3"/>
      <c r="F58" s="3"/>
      <c r="G58" s="3"/>
      <c r="H58" s="3"/>
      <c r="I58" s="3"/>
      <c r="J58" s="3"/>
      <c r="K58" s="3"/>
      <c r="L58" s="3"/>
    </row>
    <row r="59" spans="1:12" x14ac:dyDescent="0.25">
      <c r="A59" s="2"/>
      <c r="D59" s="56"/>
      <c r="E59" s="3"/>
      <c r="F59" s="3"/>
      <c r="G59" s="3"/>
      <c r="H59" s="3"/>
      <c r="I59" s="3"/>
      <c r="J59" s="3"/>
      <c r="K59" s="3"/>
      <c r="L59" s="3"/>
    </row>
    <row r="60" spans="1:12" x14ac:dyDescent="0.25">
      <c r="A60" s="2"/>
      <c r="D60" s="56"/>
      <c r="E60" s="3"/>
      <c r="F60" s="3"/>
      <c r="G60" s="3"/>
      <c r="H60" s="3"/>
      <c r="I60" s="3"/>
      <c r="J60" s="3"/>
      <c r="K60" s="3"/>
      <c r="L60" s="3"/>
    </row>
    <row r="61" spans="1:12" x14ac:dyDescent="0.25">
      <c r="A61" s="2"/>
      <c r="D61" s="56"/>
      <c r="E61" s="3"/>
      <c r="F61" s="3"/>
      <c r="G61" s="3"/>
      <c r="H61" s="3"/>
      <c r="I61" s="3"/>
      <c r="J61" s="3"/>
      <c r="K61" s="3"/>
      <c r="L61" s="3"/>
    </row>
    <row r="62" spans="1:12" x14ac:dyDescent="0.25">
      <c r="A62" s="2"/>
      <c r="D62" s="56"/>
      <c r="E62" s="3"/>
      <c r="F62" s="3"/>
      <c r="G62" s="3"/>
      <c r="H62" s="3"/>
      <c r="I62" s="3"/>
      <c r="J62" s="3"/>
      <c r="K62" s="3"/>
      <c r="L62" s="3"/>
    </row>
    <row r="63" spans="1:12" x14ac:dyDescent="0.25">
      <c r="A63" s="2"/>
      <c r="D63" s="56"/>
      <c r="E63" s="3"/>
      <c r="F63" s="3"/>
      <c r="G63" s="3"/>
      <c r="H63" s="3"/>
      <c r="I63" s="3"/>
      <c r="J63" s="3"/>
      <c r="K63" s="3"/>
      <c r="L63" s="3"/>
    </row>
    <row r="64" spans="1:12" x14ac:dyDescent="0.25">
      <c r="A64" s="2"/>
      <c r="D64" s="56"/>
      <c r="E64" s="3"/>
      <c r="F64" s="3"/>
      <c r="G64" s="3"/>
      <c r="H64" s="3"/>
      <c r="I64" s="3"/>
      <c r="J64" s="3"/>
      <c r="K64" s="3"/>
      <c r="L64" s="3"/>
    </row>
    <row r="65" spans="1:14" x14ac:dyDescent="0.25">
      <c r="A65" s="2"/>
      <c r="D65" s="56"/>
      <c r="E65" s="3"/>
      <c r="F65" s="3"/>
      <c r="G65" s="3"/>
      <c r="H65" s="3"/>
      <c r="I65" s="3"/>
      <c r="J65" s="3"/>
      <c r="K65" s="3"/>
      <c r="L65" s="3"/>
    </row>
    <row r="66" spans="1:14" x14ac:dyDescent="0.25">
      <c r="A66" s="2"/>
      <c r="D66" s="56"/>
      <c r="E66" s="3"/>
      <c r="F66" s="3"/>
      <c r="G66" s="3"/>
      <c r="H66" s="3"/>
      <c r="I66" s="3"/>
      <c r="J66" s="3"/>
      <c r="K66" s="3"/>
      <c r="L66" s="3"/>
    </row>
    <row r="67" spans="1:14" x14ac:dyDescent="0.25">
      <c r="A67" s="2"/>
      <c r="D67" s="56"/>
      <c r="E67" s="3"/>
      <c r="F67" s="3"/>
      <c r="G67" s="3"/>
      <c r="H67" s="3"/>
      <c r="I67" s="3"/>
      <c r="J67" s="3"/>
      <c r="K67" s="3"/>
      <c r="L67" s="3"/>
    </row>
    <row r="68" spans="1:14" x14ac:dyDescent="0.25">
      <c r="A68" s="2"/>
      <c r="D68" s="56"/>
      <c r="E68" s="3"/>
      <c r="F68" s="3"/>
      <c r="G68" s="3"/>
      <c r="H68" s="3"/>
      <c r="I68" s="3"/>
      <c r="J68" s="3"/>
      <c r="K68" s="3"/>
      <c r="L68" s="3"/>
    </row>
    <row r="69" spans="1:14" x14ac:dyDescent="0.25">
      <c r="A69" s="2"/>
      <c r="D69" s="56"/>
      <c r="E69" s="3"/>
      <c r="F69" s="3"/>
      <c r="G69" s="3"/>
      <c r="H69" s="3"/>
      <c r="I69" s="3"/>
      <c r="J69" s="3"/>
      <c r="K69" s="3"/>
      <c r="L69" s="3"/>
    </row>
    <row r="70" spans="1:14" x14ac:dyDescent="0.25">
      <c r="A70" s="2"/>
      <c r="D70" s="56"/>
      <c r="E70" s="3"/>
      <c r="F70" s="3"/>
      <c r="G70" s="3"/>
      <c r="H70" s="3"/>
      <c r="I70" s="3"/>
      <c r="J70" s="3"/>
      <c r="K70" s="3"/>
      <c r="L70" s="3"/>
    </row>
    <row r="71" spans="1:14" x14ac:dyDescent="0.25">
      <c r="A71" s="2"/>
      <c r="D71" s="56"/>
      <c r="E71" s="3"/>
      <c r="F71" s="3"/>
      <c r="G71" s="3"/>
      <c r="H71" s="3"/>
      <c r="I71" s="3"/>
      <c r="J71" s="3"/>
      <c r="K71" s="3"/>
      <c r="L71" s="3"/>
    </row>
    <row r="72" spans="1:14" x14ac:dyDescent="0.25">
      <c r="A72" s="2"/>
      <c r="D72" s="56"/>
      <c r="E72" s="3"/>
      <c r="F72" s="3"/>
      <c r="G72" s="3"/>
      <c r="H72" s="3"/>
      <c r="I72" s="3"/>
      <c r="J72" s="3"/>
      <c r="K72" s="3"/>
      <c r="L72" s="3"/>
    </row>
    <row r="73" spans="1:14" x14ac:dyDescent="0.25">
      <c r="A73" s="2"/>
      <c r="D73" s="56"/>
      <c r="E73" s="3"/>
      <c r="F73" s="3"/>
      <c r="G73" s="3"/>
      <c r="H73" s="3"/>
      <c r="I73" s="3"/>
      <c r="J73" s="3"/>
      <c r="K73" s="3"/>
      <c r="L73" s="3"/>
    </row>
    <row r="74" spans="1:14" x14ac:dyDescent="0.25">
      <c r="A74" s="2"/>
      <c r="D74" s="56"/>
      <c r="E74" s="3"/>
      <c r="F74" s="3"/>
      <c r="G74" s="3"/>
      <c r="H74" s="3"/>
      <c r="I74" s="3"/>
      <c r="J74" s="3"/>
      <c r="K74" s="3"/>
      <c r="L74" s="3"/>
    </row>
    <row r="75" spans="1:14" x14ac:dyDescent="0.25">
      <c r="A75" s="2"/>
      <c r="D75" s="56"/>
      <c r="E75" s="3"/>
      <c r="F75" s="3"/>
      <c r="G75" s="3"/>
      <c r="H75" s="3"/>
      <c r="I75" s="3"/>
      <c r="J75" s="3"/>
      <c r="K75" s="3"/>
      <c r="L75" s="3"/>
    </row>
    <row r="76" spans="1:14" x14ac:dyDescent="0.25">
      <c r="A76" s="2"/>
      <c r="D76" s="56"/>
      <c r="E76" s="3"/>
      <c r="F76" s="3"/>
      <c r="G76" s="3"/>
      <c r="H76" s="3"/>
      <c r="I76" s="3"/>
      <c r="J76" s="3"/>
      <c r="K76" s="3"/>
      <c r="L76" s="3"/>
    </row>
    <row r="77" spans="1:14" x14ac:dyDescent="0.25">
      <c r="A77" s="2"/>
      <c r="D77" s="56"/>
      <c r="E77" s="3"/>
      <c r="F77" s="3"/>
      <c r="G77" s="3"/>
      <c r="H77" s="3"/>
      <c r="I77" s="3"/>
      <c r="J77" s="3"/>
      <c r="K77" s="3"/>
      <c r="L77" s="3"/>
    </row>
    <row r="78" spans="1:14" x14ac:dyDescent="0.25">
      <c r="M78" s="1"/>
    </row>
    <row r="79" spans="1:14" x14ac:dyDescent="0.25">
      <c r="N79" s="1"/>
    </row>
  </sheetData>
  <mergeCells count="2">
    <mergeCell ref="J8:L8"/>
    <mergeCell ref="B7:B10"/>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644</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645</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646</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646</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647</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647</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648</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648</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649</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650</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RowHeight="15" x14ac:dyDescent="0.25"/>
  <sheetData>
    <row r="1" spans="1:16" x14ac:dyDescent="0.25">
      <c r="A1" s="53" t="s">
        <v>314</v>
      </c>
      <c r="B1" s="53" t="s">
        <v>4</v>
      </c>
    </row>
    <row r="3" spans="1:16" x14ac:dyDescent="0.25">
      <c r="D3" s="53" t="s">
        <v>6</v>
      </c>
    </row>
    <row r="5" spans="1:16" x14ac:dyDescent="0.25">
      <c r="D5" s="53" t="s">
        <v>87</v>
      </c>
      <c r="E5" s="53" t="s">
        <v>120</v>
      </c>
    </row>
    <row r="6" spans="1:16" x14ac:dyDescent="0.25">
      <c r="D6" s="53" t="s">
        <v>88</v>
      </c>
      <c r="E6" s="53" t="s">
        <v>121</v>
      </c>
    </row>
    <row r="7" spans="1:16" x14ac:dyDescent="0.25">
      <c r="D7" s="53" t="s">
        <v>89</v>
      </c>
      <c r="E7" s="53" t="s">
        <v>122</v>
      </c>
    </row>
    <row r="8" spans="1:16" x14ac:dyDescent="0.25">
      <c r="N8" s="53" t="s">
        <v>7</v>
      </c>
    </row>
    <row r="9" spans="1:16" x14ac:dyDescent="0.25">
      <c r="J9" s="53" t="s">
        <v>8</v>
      </c>
    </row>
    <row r="10" spans="1:16" x14ac:dyDescent="0.25">
      <c r="F10" s="53" t="s">
        <v>9</v>
      </c>
      <c r="H10" s="53" t="s">
        <v>10</v>
      </c>
      <c r="J10" s="53" t="s">
        <v>11</v>
      </c>
      <c r="L10" s="53" t="s">
        <v>12</v>
      </c>
      <c r="M10" s="53" t="s">
        <v>13</v>
      </c>
      <c r="N10" s="53" t="s">
        <v>126</v>
      </c>
      <c r="P10" s="53" t="s">
        <v>127</v>
      </c>
    </row>
    <row r="12" spans="1:16" x14ac:dyDescent="0.25">
      <c r="D12" s="53" t="s">
        <v>14</v>
      </c>
      <c r="M12" s="53" t="s">
        <v>128</v>
      </c>
    </row>
    <row r="13" spans="1:16" x14ac:dyDescent="0.25">
      <c r="B13" s="53" t="s">
        <v>15</v>
      </c>
      <c r="E13" s="53" t="s">
        <v>16</v>
      </c>
      <c r="F13" s="53" t="s">
        <v>129</v>
      </c>
      <c r="H13" s="53" t="s">
        <v>130</v>
      </c>
      <c r="J13" s="53" t="s">
        <v>131</v>
      </c>
      <c r="L13" s="53" t="s">
        <v>132</v>
      </c>
      <c r="M13" s="53" t="s">
        <v>133</v>
      </c>
      <c r="N13" s="53" t="s">
        <v>134</v>
      </c>
      <c r="P13" s="53" t="s">
        <v>135</v>
      </c>
    </row>
    <row r="14" spans="1:16" x14ac:dyDescent="0.25">
      <c r="B14" s="53" t="s">
        <v>17</v>
      </c>
      <c r="E14" s="53" t="s">
        <v>18</v>
      </c>
      <c r="F14" s="53" t="s">
        <v>136</v>
      </c>
      <c r="H14" s="53" t="s">
        <v>137</v>
      </c>
      <c r="J14" s="53" t="s">
        <v>138</v>
      </c>
      <c r="L14" s="53" t="s">
        <v>139</v>
      </c>
      <c r="N14" s="53" t="s">
        <v>140</v>
      </c>
      <c r="P14" s="53" t="s">
        <v>141</v>
      </c>
    </row>
    <row r="15" spans="1:16" x14ac:dyDescent="0.25">
      <c r="B15" s="53" t="s">
        <v>19</v>
      </c>
      <c r="E15" s="53" t="s">
        <v>20</v>
      </c>
      <c r="F15" s="53" t="s">
        <v>142</v>
      </c>
      <c r="H15" s="53" t="s">
        <v>143</v>
      </c>
      <c r="J15" s="53" t="s">
        <v>144</v>
      </c>
      <c r="L15" s="53" t="s">
        <v>145</v>
      </c>
      <c r="N15" s="53" t="s">
        <v>146</v>
      </c>
      <c r="P15" s="53" t="s">
        <v>147</v>
      </c>
    </row>
    <row r="16" spans="1:16" x14ac:dyDescent="0.25">
      <c r="B16" s="53" t="s">
        <v>21</v>
      </c>
      <c r="E16" s="53" t="s">
        <v>22</v>
      </c>
      <c r="F16" s="53" t="s">
        <v>148</v>
      </c>
      <c r="H16" s="53" t="s">
        <v>149</v>
      </c>
      <c r="J16" s="53" t="s">
        <v>150</v>
      </c>
      <c r="L16" s="53" t="s">
        <v>151</v>
      </c>
      <c r="N16" s="53" t="s">
        <v>152</v>
      </c>
      <c r="P16" s="53" t="s">
        <v>153</v>
      </c>
    </row>
    <row r="17" spans="2:16" x14ac:dyDescent="0.25">
      <c r="B17" s="53" t="s">
        <v>23</v>
      </c>
      <c r="E17" s="53" t="s">
        <v>24</v>
      </c>
      <c r="F17" s="53" t="s">
        <v>154</v>
      </c>
      <c r="H17" s="53" t="s">
        <v>155</v>
      </c>
      <c r="J17" s="53" t="s">
        <v>156</v>
      </c>
      <c r="L17" s="53" t="s">
        <v>157</v>
      </c>
      <c r="N17" s="53" t="s">
        <v>158</v>
      </c>
      <c r="P17" s="53" t="s">
        <v>159</v>
      </c>
    </row>
    <row r="18" spans="2:16" x14ac:dyDescent="0.25">
      <c r="B18" s="53" t="s">
        <v>123</v>
      </c>
      <c r="E18" s="53" t="s">
        <v>25</v>
      </c>
      <c r="F18" s="53" t="s">
        <v>160</v>
      </c>
      <c r="H18" s="53" t="s">
        <v>161</v>
      </c>
      <c r="J18" s="53" t="s">
        <v>162</v>
      </c>
      <c r="L18" s="53" t="s">
        <v>163</v>
      </c>
      <c r="M18" s="53" t="s">
        <v>164</v>
      </c>
      <c r="N18" s="53" t="s">
        <v>165</v>
      </c>
      <c r="P18" s="53" t="s">
        <v>166</v>
      </c>
    </row>
    <row r="20" spans="2:16" x14ac:dyDescent="0.25">
      <c r="D20" s="53" t="s">
        <v>26</v>
      </c>
    </row>
    <row r="21" spans="2:16" x14ac:dyDescent="0.25">
      <c r="B21" s="53" t="s">
        <v>124</v>
      </c>
      <c r="E21" s="53" t="s">
        <v>27</v>
      </c>
      <c r="F21" s="53" t="s">
        <v>167</v>
      </c>
      <c r="H21" s="53" t="s">
        <v>168</v>
      </c>
      <c r="J21" s="53" t="s">
        <v>169</v>
      </c>
      <c r="L21" s="53" t="s">
        <v>170</v>
      </c>
      <c r="N21" s="53" t="s">
        <v>171</v>
      </c>
      <c r="P21" s="53" t="s">
        <v>172</v>
      </c>
    </row>
    <row r="22" spans="2:16" x14ac:dyDescent="0.25">
      <c r="B22" s="53" t="s">
        <v>28</v>
      </c>
      <c r="E22" s="53" t="s">
        <v>29</v>
      </c>
      <c r="F22" s="53" t="s">
        <v>173</v>
      </c>
      <c r="H22" s="53" t="s">
        <v>174</v>
      </c>
      <c r="J22" s="53" t="s">
        <v>175</v>
      </c>
      <c r="L22" s="53" t="s">
        <v>176</v>
      </c>
      <c r="N22" s="53" t="s">
        <v>177</v>
      </c>
      <c r="P22" s="53" t="s">
        <v>178</v>
      </c>
    </row>
    <row r="23" spans="2:16" x14ac:dyDescent="0.25">
      <c r="B23" s="53" t="s">
        <v>30</v>
      </c>
      <c r="E23" s="53" t="s">
        <v>31</v>
      </c>
      <c r="F23" s="53" t="s">
        <v>179</v>
      </c>
      <c r="H23" s="53" t="s">
        <v>180</v>
      </c>
      <c r="J23" s="53" t="s">
        <v>181</v>
      </c>
      <c r="L23" s="53" t="s">
        <v>182</v>
      </c>
      <c r="N23" s="53" t="s">
        <v>183</v>
      </c>
      <c r="P23" s="53" t="s">
        <v>184</v>
      </c>
    </row>
    <row r="24" spans="2:16" x14ac:dyDescent="0.25">
      <c r="B24" s="53" t="s">
        <v>32</v>
      </c>
      <c r="E24" s="53" t="s">
        <v>33</v>
      </c>
      <c r="F24" s="53" t="s">
        <v>185</v>
      </c>
      <c r="H24" s="53" t="s">
        <v>186</v>
      </c>
      <c r="J24" s="53" t="s">
        <v>187</v>
      </c>
      <c r="L24" s="53" t="s">
        <v>188</v>
      </c>
      <c r="N24" s="53" t="s">
        <v>189</v>
      </c>
      <c r="P24" s="53" t="s">
        <v>190</v>
      </c>
    </row>
    <row r="25" spans="2:16" x14ac:dyDescent="0.25">
      <c r="B25" s="53" t="s">
        <v>34</v>
      </c>
      <c r="E25" s="53" t="s">
        <v>35</v>
      </c>
      <c r="F25" s="53" t="s">
        <v>191</v>
      </c>
      <c r="H25" s="53" t="s">
        <v>192</v>
      </c>
      <c r="J25" s="53" t="s">
        <v>193</v>
      </c>
      <c r="L25" s="53" t="s">
        <v>194</v>
      </c>
      <c r="N25" s="53" t="s">
        <v>195</v>
      </c>
      <c r="P25" s="53" t="s">
        <v>196</v>
      </c>
    </row>
    <row r="26" spans="2:16" x14ac:dyDescent="0.25">
      <c r="E26" s="53" t="s">
        <v>36</v>
      </c>
      <c r="F26" s="53" t="s">
        <v>197</v>
      </c>
      <c r="H26" s="53" t="s">
        <v>198</v>
      </c>
      <c r="J26" s="53" t="s">
        <v>199</v>
      </c>
      <c r="L26" s="53" t="s">
        <v>200</v>
      </c>
      <c r="M26" s="53" t="s">
        <v>201</v>
      </c>
      <c r="N26" s="53" t="s">
        <v>202</v>
      </c>
      <c r="P26" s="53" t="s">
        <v>203</v>
      </c>
    </row>
    <row r="27" spans="2:16" x14ac:dyDescent="0.25">
      <c r="L27" s="53" t="s">
        <v>204</v>
      </c>
    </row>
    <row r="28" spans="2:16" x14ac:dyDescent="0.25">
      <c r="D28" s="53" t="s">
        <v>37</v>
      </c>
      <c r="F28" s="53" t="s">
        <v>205</v>
      </c>
      <c r="H28" s="53" t="s">
        <v>206</v>
      </c>
      <c r="J28" s="53" t="s">
        <v>207</v>
      </c>
      <c r="L28" s="53" t="s">
        <v>208</v>
      </c>
      <c r="M28" s="53" t="s">
        <v>209</v>
      </c>
    </row>
    <row r="31" spans="2:16" x14ac:dyDescent="0.25">
      <c r="D31" s="53" t="s">
        <v>38</v>
      </c>
    </row>
    <row r="32" spans="2:16" x14ac:dyDescent="0.25">
      <c r="B32" s="53" t="s">
        <v>39</v>
      </c>
      <c r="E32" s="53" t="s">
        <v>40</v>
      </c>
      <c r="F32" s="53" t="s">
        <v>210</v>
      </c>
      <c r="H32" s="53" t="s">
        <v>211</v>
      </c>
      <c r="J32" s="53" t="s">
        <v>212</v>
      </c>
      <c r="L32" s="53" t="s">
        <v>213</v>
      </c>
      <c r="N32" s="53" t="s">
        <v>214</v>
      </c>
      <c r="P32" s="53" t="s">
        <v>215</v>
      </c>
    </row>
    <row r="33" spans="2:16" x14ac:dyDescent="0.25">
      <c r="B33" s="53" t="s">
        <v>41</v>
      </c>
      <c r="E33" s="53" t="s">
        <v>42</v>
      </c>
      <c r="F33" s="53" t="s">
        <v>216</v>
      </c>
      <c r="H33" s="53" t="s">
        <v>217</v>
      </c>
      <c r="J33" s="53" t="s">
        <v>218</v>
      </c>
      <c r="L33" s="53" t="s">
        <v>219</v>
      </c>
      <c r="N33" s="53" t="s">
        <v>220</v>
      </c>
      <c r="P33" s="53" t="s">
        <v>221</v>
      </c>
    </row>
    <row r="34" spans="2:16" x14ac:dyDescent="0.25">
      <c r="B34" s="53" t="s">
        <v>43</v>
      </c>
      <c r="E34" s="53" t="s">
        <v>44</v>
      </c>
      <c r="F34" s="53" t="s">
        <v>222</v>
      </c>
      <c r="H34" s="53" t="s">
        <v>223</v>
      </c>
      <c r="J34" s="53" t="s">
        <v>224</v>
      </c>
      <c r="L34" s="53" t="s">
        <v>225</v>
      </c>
      <c r="N34" s="53" t="s">
        <v>226</v>
      </c>
      <c r="P34" s="53" t="s">
        <v>227</v>
      </c>
    </row>
    <row r="35" spans="2:16" x14ac:dyDescent="0.25">
      <c r="B35" s="53" t="s">
        <v>45</v>
      </c>
      <c r="E35" s="53" t="s">
        <v>46</v>
      </c>
      <c r="F35" s="53" t="s">
        <v>228</v>
      </c>
      <c r="H35" s="53" t="s">
        <v>229</v>
      </c>
      <c r="J35" s="53" t="s">
        <v>230</v>
      </c>
      <c r="L35" s="53" t="s">
        <v>231</v>
      </c>
      <c r="N35" s="53" t="s">
        <v>232</v>
      </c>
      <c r="P35" s="53" t="s">
        <v>233</v>
      </c>
    </row>
    <row r="36" spans="2:16" x14ac:dyDescent="0.25">
      <c r="B36" s="53" t="s">
        <v>47</v>
      </c>
      <c r="E36" s="53" t="s">
        <v>48</v>
      </c>
      <c r="F36" s="53" t="s">
        <v>234</v>
      </c>
      <c r="H36" s="53" t="s">
        <v>235</v>
      </c>
      <c r="J36" s="53" t="s">
        <v>236</v>
      </c>
      <c r="L36" s="53" t="s">
        <v>237</v>
      </c>
      <c r="N36" s="53" t="s">
        <v>238</v>
      </c>
      <c r="P36" s="53" t="s">
        <v>239</v>
      </c>
    </row>
    <row r="37" spans="2:16" x14ac:dyDescent="0.25">
      <c r="B37" s="53" t="s">
        <v>49</v>
      </c>
      <c r="E37" s="53" t="s">
        <v>50</v>
      </c>
      <c r="F37" s="53" t="s">
        <v>240</v>
      </c>
      <c r="H37" s="53" t="s">
        <v>241</v>
      </c>
      <c r="J37" s="53" t="s">
        <v>242</v>
      </c>
      <c r="L37" s="53" t="s">
        <v>243</v>
      </c>
      <c r="N37" s="53" t="s">
        <v>244</v>
      </c>
      <c r="P37" s="53" t="s">
        <v>245</v>
      </c>
    </row>
    <row r="38" spans="2:16" x14ac:dyDescent="0.25">
      <c r="B38" s="53" t="s">
        <v>51</v>
      </c>
      <c r="E38" s="53" t="s">
        <v>52</v>
      </c>
      <c r="F38" s="53" t="s">
        <v>246</v>
      </c>
      <c r="H38" s="53" t="s">
        <v>247</v>
      </c>
      <c r="J38" s="53" t="s">
        <v>248</v>
      </c>
      <c r="L38" s="53" t="s">
        <v>249</v>
      </c>
      <c r="M38" s="53" t="s">
        <v>250</v>
      </c>
      <c r="N38" s="53" t="s">
        <v>251</v>
      </c>
      <c r="P38" s="53" t="s">
        <v>252</v>
      </c>
    </row>
    <row r="39" spans="2:16" x14ac:dyDescent="0.25">
      <c r="B39" s="53" t="s">
        <v>53</v>
      </c>
      <c r="E39" s="53" t="s">
        <v>54</v>
      </c>
      <c r="F39" s="53" t="s">
        <v>253</v>
      </c>
      <c r="H39" s="53" t="s">
        <v>254</v>
      </c>
      <c r="J39" s="53" t="s">
        <v>255</v>
      </c>
      <c r="L39" s="53" t="s">
        <v>256</v>
      </c>
      <c r="N39" s="53" t="s">
        <v>257</v>
      </c>
      <c r="P39" s="53" t="s">
        <v>258</v>
      </c>
    </row>
    <row r="40" spans="2:16" x14ac:dyDescent="0.25">
      <c r="E40" s="53" t="s">
        <v>55</v>
      </c>
      <c r="F40" s="53" t="s">
        <v>259</v>
      </c>
      <c r="H40" s="53" t="s">
        <v>260</v>
      </c>
      <c r="J40" s="53" t="s">
        <v>261</v>
      </c>
      <c r="L40" s="53" t="s">
        <v>262</v>
      </c>
      <c r="N40" s="53" t="s">
        <v>263</v>
      </c>
      <c r="P40" s="53" t="s">
        <v>264</v>
      </c>
    </row>
    <row r="42" spans="2:16" x14ac:dyDescent="0.25">
      <c r="D42" s="53" t="s">
        <v>56</v>
      </c>
      <c r="F42" s="53" t="s">
        <v>265</v>
      </c>
      <c r="H42" s="53" t="s">
        <v>266</v>
      </c>
      <c r="J42" s="53" t="s">
        <v>267</v>
      </c>
      <c r="L42" s="53" t="s">
        <v>268</v>
      </c>
      <c r="M42" s="53" t="s">
        <v>269</v>
      </c>
    </row>
    <row r="44" spans="2:16" x14ac:dyDescent="0.25">
      <c r="B44" s="53" t="s">
        <v>57</v>
      </c>
      <c r="E44" s="53" t="s">
        <v>58</v>
      </c>
      <c r="F44" s="53" t="s">
        <v>270</v>
      </c>
      <c r="H44" s="53" t="s">
        <v>271</v>
      </c>
      <c r="J44" s="53" t="s">
        <v>272</v>
      </c>
      <c r="L44" s="53" t="s">
        <v>273</v>
      </c>
      <c r="N44" s="53" t="s">
        <v>274</v>
      </c>
      <c r="P44" s="53" t="s">
        <v>275</v>
      </c>
    </row>
    <row r="45" spans="2:16" x14ac:dyDescent="0.25">
      <c r="B45" s="53" t="s">
        <v>59</v>
      </c>
      <c r="E45" s="53" t="s">
        <v>60</v>
      </c>
      <c r="F45" s="53" t="s">
        <v>276</v>
      </c>
      <c r="H45" s="53" t="s">
        <v>277</v>
      </c>
      <c r="J45" s="53" t="s">
        <v>278</v>
      </c>
      <c r="L45" s="53" t="s">
        <v>279</v>
      </c>
      <c r="N45" s="53" t="s">
        <v>280</v>
      </c>
      <c r="P45" s="53" t="s">
        <v>281</v>
      </c>
    </row>
    <row r="46" spans="2:16" x14ac:dyDescent="0.25">
      <c r="E46" s="53" t="s">
        <v>61</v>
      </c>
      <c r="F46" s="53" t="s">
        <v>282</v>
      </c>
      <c r="H46" s="53" t="s">
        <v>283</v>
      </c>
      <c r="J46" s="53" t="s">
        <v>284</v>
      </c>
      <c r="L46" s="53" t="s">
        <v>285</v>
      </c>
      <c r="N46" s="53" t="s">
        <v>286</v>
      </c>
      <c r="P46" s="53" t="s">
        <v>287</v>
      </c>
    </row>
    <row r="48" spans="2:16" x14ac:dyDescent="0.25">
      <c r="D48" s="53" t="s">
        <v>62</v>
      </c>
      <c r="F48" s="53" t="s">
        <v>288</v>
      </c>
      <c r="H48" s="53" t="s">
        <v>289</v>
      </c>
      <c r="J48" s="53" t="s">
        <v>290</v>
      </c>
      <c r="L48" s="53" t="s">
        <v>291</v>
      </c>
      <c r="M48" s="53" t="s">
        <v>292</v>
      </c>
    </row>
    <row r="50" spans="2:16" x14ac:dyDescent="0.25">
      <c r="B50" s="53" t="s">
        <v>63</v>
      </c>
      <c r="E50" s="53" t="s">
        <v>64</v>
      </c>
      <c r="F50" s="53" t="s">
        <v>293</v>
      </c>
      <c r="H50" s="53" t="s">
        <v>294</v>
      </c>
      <c r="J50" s="53" t="s">
        <v>295</v>
      </c>
      <c r="L50" s="53" t="s">
        <v>296</v>
      </c>
      <c r="N50" s="53" t="s">
        <v>297</v>
      </c>
      <c r="P50" s="53" t="s">
        <v>298</v>
      </c>
    </row>
    <row r="51" spans="2:16" x14ac:dyDescent="0.25">
      <c r="L51" s="53" t="s">
        <v>299</v>
      </c>
    </row>
    <row r="52" spans="2:16" x14ac:dyDescent="0.25">
      <c r="D52" s="53" t="s">
        <v>65</v>
      </c>
      <c r="F52" s="53" t="s">
        <v>300</v>
      </c>
      <c r="H52" s="53" t="s">
        <v>301</v>
      </c>
      <c r="J52" s="53" t="s">
        <v>302</v>
      </c>
      <c r="L52" s="53" t="s">
        <v>303</v>
      </c>
      <c r="M52" s="53" t="s">
        <v>304</v>
      </c>
    </row>
    <row r="54" spans="2:16" x14ac:dyDescent="0.25">
      <c r="B54" s="53" t="s">
        <v>125</v>
      </c>
      <c r="E54" s="53" t="s">
        <v>66</v>
      </c>
      <c r="F54" s="53" t="s">
        <v>305</v>
      </c>
      <c r="H54" s="53" t="s">
        <v>306</v>
      </c>
      <c r="J54" s="53" t="s">
        <v>307</v>
      </c>
      <c r="L54" s="53" t="s">
        <v>308</v>
      </c>
    </row>
    <row r="56" spans="2:16" x14ac:dyDescent="0.25">
      <c r="D56" s="53" t="s">
        <v>67</v>
      </c>
      <c r="F56" s="53" t="s">
        <v>309</v>
      </c>
      <c r="H56" s="53" t="s">
        <v>310</v>
      </c>
      <c r="J56" s="53" t="s">
        <v>311</v>
      </c>
      <c r="L56" s="53" t="s">
        <v>312</v>
      </c>
      <c r="M56" s="53" t="s">
        <v>313</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651</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652</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652</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653</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653</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654</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654</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655</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656</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657</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RowHeight="15" x14ac:dyDescent="0.25"/>
  <sheetData>
    <row r="1" spans="1:16" x14ac:dyDescent="0.25">
      <c r="A1" s="53" t="s">
        <v>314</v>
      </c>
      <c r="B1" s="53" t="s">
        <v>4</v>
      </c>
    </row>
    <row r="3" spans="1:16" x14ac:dyDescent="0.25">
      <c r="D3" s="53" t="s">
        <v>6</v>
      </c>
    </row>
    <row r="5" spans="1:16" x14ac:dyDescent="0.25">
      <c r="D5" s="53" t="s">
        <v>87</v>
      </c>
      <c r="E5" s="53" t="s">
        <v>120</v>
      </c>
    </row>
    <row r="6" spans="1:16" x14ac:dyDescent="0.25">
      <c r="D6" s="53" t="s">
        <v>88</v>
      </c>
      <c r="E6" s="53" t="s">
        <v>121</v>
      </c>
    </row>
    <row r="7" spans="1:16" x14ac:dyDescent="0.25">
      <c r="D7" s="53" t="s">
        <v>89</v>
      </c>
      <c r="E7" s="53" t="s">
        <v>122</v>
      </c>
    </row>
    <row r="8" spans="1:16" x14ac:dyDescent="0.25">
      <c r="N8" s="53" t="s">
        <v>7</v>
      </c>
    </row>
    <row r="9" spans="1:16" x14ac:dyDescent="0.25">
      <c r="J9" s="53" t="s">
        <v>8</v>
      </c>
    </row>
    <row r="10" spans="1:16" x14ac:dyDescent="0.25">
      <c r="F10" s="53" t="s">
        <v>9</v>
      </c>
      <c r="H10" s="53" t="s">
        <v>10</v>
      </c>
      <c r="J10" s="53" t="s">
        <v>11</v>
      </c>
      <c r="L10" s="53" t="s">
        <v>12</v>
      </c>
      <c r="M10" s="53" t="s">
        <v>13</v>
      </c>
      <c r="N10" s="53" t="s">
        <v>126</v>
      </c>
      <c r="P10" s="53" t="s">
        <v>127</v>
      </c>
    </row>
    <row r="12" spans="1:16" x14ac:dyDescent="0.25">
      <c r="D12" s="53" t="s">
        <v>14</v>
      </c>
      <c r="M12" s="53" t="s">
        <v>128</v>
      </c>
    </row>
    <row r="13" spans="1:16" x14ac:dyDescent="0.25">
      <c r="B13" s="53" t="s">
        <v>15</v>
      </c>
      <c r="E13" s="53" t="s">
        <v>16</v>
      </c>
      <c r="F13" s="53" t="s">
        <v>129</v>
      </c>
      <c r="H13" s="53" t="s">
        <v>130</v>
      </c>
      <c r="J13" s="53" t="s">
        <v>131</v>
      </c>
      <c r="L13" s="53" t="s">
        <v>132</v>
      </c>
      <c r="M13" s="53" t="s">
        <v>133</v>
      </c>
      <c r="N13" s="53" t="s">
        <v>134</v>
      </c>
      <c r="P13" s="53" t="s">
        <v>135</v>
      </c>
    </row>
    <row r="14" spans="1:16" x14ac:dyDescent="0.25">
      <c r="B14" s="53" t="s">
        <v>17</v>
      </c>
      <c r="E14" s="53" t="s">
        <v>18</v>
      </c>
      <c r="F14" s="53" t="s">
        <v>136</v>
      </c>
      <c r="H14" s="53" t="s">
        <v>137</v>
      </c>
      <c r="J14" s="53" t="s">
        <v>138</v>
      </c>
      <c r="L14" s="53" t="s">
        <v>139</v>
      </c>
      <c r="N14" s="53" t="s">
        <v>140</v>
      </c>
      <c r="P14" s="53" t="s">
        <v>141</v>
      </c>
    </row>
    <row r="15" spans="1:16" x14ac:dyDescent="0.25">
      <c r="B15" s="53" t="s">
        <v>19</v>
      </c>
      <c r="E15" s="53" t="s">
        <v>20</v>
      </c>
      <c r="F15" s="53" t="s">
        <v>142</v>
      </c>
      <c r="H15" s="53" t="s">
        <v>143</v>
      </c>
      <c r="J15" s="53" t="s">
        <v>144</v>
      </c>
      <c r="L15" s="53" t="s">
        <v>145</v>
      </c>
      <c r="N15" s="53" t="s">
        <v>146</v>
      </c>
      <c r="P15" s="53" t="s">
        <v>147</v>
      </c>
    </row>
    <row r="16" spans="1:16" x14ac:dyDescent="0.25">
      <c r="B16" s="53" t="s">
        <v>21</v>
      </c>
      <c r="E16" s="53" t="s">
        <v>22</v>
      </c>
      <c r="F16" s="53" t="s">
        <v>148</v>
      </c>
      <c r="H16" s="53" t="s">
        <v>149</v>
      </c>
      <c r="J16" s="53" t="s">
        <v>150</v>
      </c>
      <c r="L16" s="53" t="s">
        <v>151</v>
      </c>
      <c r="N16" s="53" t="s">
        <v>152</v>
      </c>
      <c r="P16" s="53" t="s">
        <v>153</v>
      </c>
    </row>
    <row r="17" spans="2:16" x14ac:dyDescent="0.25">
      <c r="B17" s="53" t="s">
        <v>23</v>
      </c>
      <c r="E17" s="53" t="s">
        <v>24</v>
      </c>
      <c r="F17" s="53" t="s">
        <v>154</v>
      </c>
      <c r="H17" s="53" t="s">
        <v>155</v>
      </c>
      <c r="J17" s="53" t="s">
        <v>156</v>
      </c>
      <c r="L17" s="53" t="s">
        <v>157</v>
      </c>
      <c r="N17" s="53" t="s">
        <v>158</v>
      </c>
      <c r="P17" s="53" t="s">
        <v>159</v>
      </c>
    </row>
    <row r="18" spans="2:16" x14ac:dyDescent="0.25">
      <c r="B18" s="53" t="s">
        <v>123</v>
      </c>
      <c r="E18" s="53" t="s">
        <v>25</v>
      </c>
      <c r="F18" s="53" t="s">
        <v>160</v>
      </c>
      <c r="H18" s="53" t="s">
        <v>161</v>
      </c>
      <c r="J18" s="53" t="s">
        <v>162</v>
      </c>
      <c r="L18" s="53" t="s">
        <v>163</v>
      </c>
      <c r="M18" s="53" t="s">
        <v>164</v>
      </c>
      <c r="N18" s="53" t="s">
        <v>165</v>
      </c>
      <c r="P18" s="53" t="s">
        <v>166</v>
      </c>
    </row>
    <row r="20" spans="2:16" x14ac:dyDescent="0.25">
      <c r="D20" s="53" t="s">
        <v>26</v>
      </c>
    </row>
    <row r="21" spans="2:16" x14ac:dyDescent="0.25">
      <c r="B21" s="53" t="s">
        <v>124</v>
      </c>
      <c r="E21" s="53" t="s">
        <v>27</v>
      </c>
      <c r="F21" s="53" t="s">
        <v>167</v>
      </c>
      <c r="H21" s="53" t="s">
        <v>168</v>
      </c>
      <c r="J21" s="53" t="s">
        <v>169</v>
      </c>
      <c r="L21" s="53" t="s">
        <v>170</v>
      </c>
      <c r="N21" s="53" t="s">
        <v>171</v>
      </c>
      <c r="P21" s="53" t="s">
        <v>172</v>
      </c>
    </row>
    <row r="22" spans="2:16" x14ac:dyDescent="0.25">
      <c r="B22" s="53" t="s">
        <v>28</v>
      </c>
      <c r="E22" s="53" t="s">
        <v>29</v>
      </c>
      <c r="F22" s="53" t="s">
        <v>173</v>
      </c>
      <c r="H22" s="53" t="s">
        <v>174</v>
      </c>
      <c r="J22" s="53" t="s">
        <v>175</v>
      </c>
      <c r="L22" s="53" t="s">
        <v>176</v>
      </c>
      <c r="N22" s="53" t="s">
        <v>177</v>
      </c>
      <c r="P22" s="53" t="s">
        <v>178</v>
      </c>
    </row>
    <row r="23" spans="2:16" x14ac:dyDescent="0.25">
      <c r="B23" s="53" t="s">
        <v>30</v>
      </c>
      <c r="E23" s="53" t="s">
        <v>31</v>
      </c>
      <c r="F23" s="53" t="s">
        <v>179</v>
      </c>
      <c r="H23" s="53" t="s">
        <v>180</v>
      </c>
      <c r="J23" s="53" t="s">
        <v>181</v>
      </c>
      <c r="L23" s="53" t="s">
        <v>182</v>
      </c>
      <c r="N23" s="53" t="s">
        <v>183</v>
      </c>
      <c r="P23" s="53" t="s">
        <v>184</v>
      </c>
    </row>
    <row r="24" spans="2:16" x14ac:dyDescent="0.25">
      <c r="B24" s="53" t="s">
        <v>32</v>
      </c>
      <c r="E24" s="53" t="s">
        <v>33</v>
      </c>
      <c r="F24" s="53" t="s">
        <v>185</v>
      </c>
      <c r="H24" s="53" t="s">
        <v>186</v>
      </c>
      <c r="J24" s="53" t="s">
        <v>187</v>
      </c>
      <c r="L24" s="53" t="s">
        <v>188</v>
      </c>
      <c r="N24" s="53" t="s">
        <v>189</v>
      </c>
      <c r="P24" s="53" t="s">
        <v>190</v>
      </c>
    </row>
    <row r="25" spans="2:16" x14ac:dyDescent="0.25">
      <c r="B25" s="53" t="s">
        <v>34</v>
      </c>
      <c r="E25" s="53" t="s">
        <v>35</v>
      </c>
      <c r="F25" s="53" t="s">
        <v>191</v>
      </c>
      <c r="H25" s="53" t="s">
        <v>192</v>
      </c>
      <c r="J25" s="53" t="s">
        <v>193</v>
      </c>
      <c r="L25" s="53" t="s">
        <v>194</v>
      </c>
      <c r="N25" s="53" t="s">
        <v>195</v>
      </c>
      <c r="P25" s="53" t="s">
        <v>196</v>
      </c>
    </row>
    <row r="26" spans="2:16" x14ac:dyDescent="0.25">
      <c r="E26" s="53" t="s">
        <v>36</v>
      </c>
      <c r="F26" s="53" t="s">
        <v>197</v>
      </c>
      <c r="H26" s="53" t="s">
        <v>198</v>
      </c>
      <c r="J26" s="53" t="s">
        <v>199</v>
      </c>
      <c r="L26" s="53" t="s">
        <v>200</v>
      </c>
      <c r="M26" s="53" t="s">
        <v>201</v>
      </c>
      <c r="N26" s="53" t="s">
        <v>202</v>
      </c>
      <c r="P26" s="53" t="s">
        <v>203</v>
      </c>
    </row>
    <row r="27" spans="2:16" x14ac:dyDescent="0.25">
      <c r="L27" s="53" t="s">
        <v>204</v>
      </c>
    </row>
    <row r="28" spans="2:16" x14ac:dyDescent="0.25">
      <c r="D28" s="53" t="s">
        <v>37</v>
      </c>
      <c r="F28" s="53" t="s">
        <v>205</v>
      </c>
      <c r="H28" s="53" t="s">
        <v>206</v>
      </c>
      <c r="J28" s="53" t="s">
        <v>207</v>
      </c>
      <c r="L28" s="53" t="s">
        <v>208</v>
      </c>
      <c r="M28" s="53" t="s">
        <v>209</v>
      </c>
    </row>
    <row r="31" spans="2:16" x14ac:dyDescent="0.25">
      <c r="D31" s="53" t="s">
        <v>38</v>
      </c>
    </row>
    <row r="32" spans="2:16" x14ac:dyDescent="0.25">
      <c r="B32" s="53" t="s">
        <v>39</v>
      </c>
      <c r="E32" s="53" t="s">
        <v>40</v>
      </c>
      <c r="F32" s="53" t="s">
        <v>210</v>
      </c>
      <c r="H32" s="53" t="s">
        <v>211</v>
      </c>
      <c r="J32" s="53" t="s">
        <v>212</v>
      </c>
      <c r="L32" s="53" t="s">
        <v>213</v>
      </c>
      <c r="N32" s="53" t="s">
        <v>214</v>
      </c>
      <c r="P32" s="53" t="s">
        <v>215</v>
      </c>
    </row>
    <row r="33" spans="2:16" x14ac:dyDescent="0.25">
      <c r="B33" s="53" t="s">
        <v>41</v>
      </c>
      <c r="E33" s="53" t="s">
        <v>42</v>
      </c>
      <c r="F33" s="53" t="s">
        <v>216</v>
      </c>
      <c r="H33" s="53" t="s">
        <v>217</v>
      </c>
      <c r="J33" s="53" t="s">
        <v>218</v>
      </c>
      <c r="L33" s="53" t="s">
        <v>219</v>
      </c>
      <c r="N33" s="53" t="s">
        <v>220</v>
      </c>
      <c r="P33" s="53" t="s">
        <v>221</v>
      </c>
    </row>
    <row r="34" spans="2:16" x14ac:dyDescent="0.25">
      <c r="B34" s="53" t="s">
        <v>43</v>
      </c>
      <c r="E34" s="53" t="s">
        <v>44</v>
      </c>
      <c r="F34" s="53" t="s">
        <v>222</v>
      </c>
      <c r="H34" s="53" t="s">
        <v>223</v>
      </c>
      <c r="J34" s="53" t="s">
        <v>224</v>
      </c>
      <c r="L34" s="53" t="s">
        <v>225</v>
      </c>
      <c r="N34" s="53" t="s">
        <v>226</v>
      </c>
      <c r="P34" s="53" t="s">
        <v>227</v>
      </c>
    </row>
    <row r="35" spans="2:16" x14ac:dyDescent="0.25">
      <c r="B35" s="53" t="s">
        <v>45</v>
      </c>
      <c r="E35" s="53" t="s">
        <v>46</v>
      </c>
      <c r="F35" s="53" t="s">
        <v>228</v>
      </c>
      <c r="H35" s="53" t="s">
        <v>229</v>
      </c>
      <c r="J35" s="53" t="s">
        <v>230</v>
      </c>
      <c r="L35" s="53" t="s">
        <v>231</v>
      </c>
      <c r="N35" s="53" t="s">
        <v>232</v>
      </c>
      <c r="P35" s="53" t="s">
        <v>233</v>
      </c>
    </row>
    <row r="36" spans="2:16" x14ac:dyDescent="0.25">
      <c r="B36" s="53" t="s">
        <v>47</v>
      </c>
      <c r="E36" s="53" t="s">
        <v>48</v>
      </c>
      <c r="F36" s="53" t="s">
        <v>234</v>
      </c>
      <c r="H36" s="53" t="s">
        <v>235</v>
      </c>
      <c r="J36" s="53" t="s">
        <v>236</v>
      </c>
      <c r="L36" s="53" t="s">
        <v>237</v>
      </c>
      <c r="N36" s="53" t="s">
        <v>238</v>
      </c>
      <c r="P36" s="53" t="s">
        <v>239</v>
      </c>
    </row>
    <row r="37" spans="2:16" x14ac:dyDescent="0.25">
      <c r="B37" s="53" t="s">
        <v>49</v>
      </c>
      <c r="E37" s="53" t="s">
        <v>50</v>
      </c>
      <c r="F37" s="53" t="s">
        <v>240</v>
      </c>
      <c r="H37" s="53" t="s">
        <v>241</v>
      </c>
      <c r="J37" s="53" t="s">
        <v>242</v>
      </c>
      <c r="L37" s="53" t="s">
        <v>243</v>
      </c>
      <c r="N37" s="53" t="s">
        <v>244</v>
      </c>
      <c r="P37" s="53" t="s">
        <v>245</v>
      </c>
    </row>
    <row r="38" spans="2:16" x14ac:dyDescent="0.25">
      <c r="B38" s="53" t="s">
        <v>51</v>
      </c>
      <c r="E38" s="53" t="s">
        <v>52</v>
      </c>
      <c r="F38" s="53" t="s">
        <v>246</v>
      </c>
      <c r="H38" s="53" t="s">
        <v>247</v>
      </c>
      <c r="J38" s="53" t="s">
        <v>248</v>
      </c>
      <c r="L38" s="53" t="s">
        <v>249</v>
      </c>
      <c r="M38" s="53" t="s">
        <v>250</v>
      </c>
      <c r="N38" s="53" t="s">
        <v>251</v>
      </c>
      <c r="P38" s="53" t="s">
        <v>252</v>
      </c>
    </row>
    <row r="39" spans="2:16" x14ac:dyDescent="0.25">
      <c r="B39" s="53" t="s">
        <v>53</v>
      </c>
      <c r="E39" s="53" t="s">
        <v>54</v>
      </c>
      <c r="F39" s="53" t="s">
        <v>253</v>
      </c>
      <c r="H39" s="53" t="s">
        <v>254</v>
      </c>
      <c r="J39" s="53" t="s">
        <v>255</v>
      </c>
      <c r="L39" s="53" t="s">
        <v>256</v>
      </c>
      <c r="N39" s="53" t="s">
        <v>257</v>
      </c>
      <c r="P39" s="53" t="s">
        <v>258</v>
      </c>
    </row>
    <row r="40" spans="2:16" x14ac:dyDescent="0.25">
      <c r="E40" s="53" t="s">
        <v>55</v>
      </c>
      <c r="F40" s="53" t="s">
        <v>259</v>
      </c>
      <c r="H40" s="53" t="s">
        <v>260</v>
      </c>
      <c r="J40" s="53" t="s">
        <v>261</v>
      </c>
      <c r="L40" s="53" t="s">
        <v>262</v>
      </c>
      <c r="N40" s="53" t="s">
        <v>263</v>
      </c>
      <c r="P40" s="53" t="s">
        <v>264</v>
      </c>
    </row>
    <row r="42" spans="2:16" x14ac:dyDescent="0.25">
      <c r="D42" s="53" t="s">
        <v>56</v>
      </c>
      <c r="F42" s="53" t="s">
        <v>265</v>
      </c>
      <c r="H42" s="53" t="s">
        <v>266</v>
      </c>
      <c r="J42" s="53" t="s">
        <v>267</v>
      </c>
      <c r="L42" s="53" t="s">
        <v>268</v>
      </c>
      <c r="M42" s="53" t="s">
        <v>269</v>
      </c>
    </row>
    <row r="44" spans="2:16" x14ac:dyDescent="0.25">
      <c r="B44" s="53" t="s">
        <v>57</v>
      </c>
      <c r="E44" s="53" t="s">
        <v>58</v>
      </c>
      <c r="F44" s="53" t="s">
        <v>270</v>
      </c>
      <c r="H44" s="53" t="s">
        <v>271</v>
      </c>
      <c r="J44" s="53" t="s">
        <v>272</v>
      </c>
      <c r="L44" s="53" t="s">
        <v>273</v>
      </c>
      <c r="N44" s="53" t="s">
        <v>274</v>
      </c>
      <c r="P44" s="53" t="s">
        <v>275</v>
      </c>
    </row>
    <row r="45" spans="2:16" x14ac:dyDescent="0.25">
      <c r="B45" s="53" t="s">
        <v>59</v>
      </c>
      <c r="E45" s="53" t="s">
        <v>60</v>
      </c>
      <c r="F45" s="53" t="s">
        <v>276</v>
      </c>
      <c r="H45" s="53" t="s">
        <v>277</v>
      </c>
      <c r="J45" s="53" t="s">
        <v>278</v>
      </c>
      <c r="L45" s="53" t="s">
        <v>279</v>
      </c>
      <c r="N45" s="53" t="s">
        <v>280</v>
      </c>
      <c r="P45" s="53" t="s">
        <v>281</v>
      </c>
    </row>
    <row r="46" spans="2:16" x14ac:dyDescent="0.25">
      <c r="E46" s="53" t="s">
        <v>61</v>
      </c>
      <c r="F46" s="53" t="s">
        <v>282</v>
      </c>
      <c r="H46" s="53" t="s">
        <v>283</v>
      </c>
      <c r="J46" s="53" t="s">
        <v>284</v>
      </c>
      <c r="L46" s="53" t="s">
        <v>285</v>
      </c>
      <c r="N46" s="53" t="s">
        <v>286</v>
      </c>
      <c r="P46" s="53" t="s">
        <v>287</v>
      </c>
    </row>
    <row r="48" spans="2:16" x14ac:dyDescent="0.25">
      <c r="D48" s="53" t="s">
        <v>62</v>
      </c>
      <c r="F48" s="53" t="s">
        <v>288</v>
      </c>
      <c r="H48" s="53" t="s">
        <v>289</v>
      </c>
      <c r="J48" s="53" t="s">
        <v>290</v>
      </c>
      <c r="L48" s="53" t="s">
        <v>291</v>
      </c>
      <c r="M48" s="53" t="s">
        <v>292</v>
      </c>
    </row>
    <row r="50" spans="2:16" x14ac:dyDescent="0.25">
      <c r="B50" s="53" t="s">
        <v>63</v>
      </c>
      <c r="E50" s="53" t="s">
        <v>64</v>
      </c>
      <c r="F50" s="53" t="s">
        <v>293</v>
      </c>
      <c r="H50" s="53" t="s">
        <v>294</v>
      </c>
      <c r="J50" s="53" t="s">
        <v>295</v>
      </c>
      <c r="L50" s="53" t="s">
        <v>296</v>
      </c>
      <c r="N50" s="53" t="s">
        <v>297</v>
      </c>
      <c r="P50" s="53" t="s">
        <v>298</v>
      </c>
    </row>
    <row r="51" spans="2:16" x14ac:dyDescent="0.25">
      <c r="L51" s="53" t="s">
        <v>299</v>
      </c>
    </row>
    <row r="52" spans="2:16" x14ac:dyDescent="0.25">
      <c r="D52" s="53" t="s">
        <v>65</v>
      </c>
      <c r="F52" s="53" t="s">
        <v>300</v>
      </c>
      <c r="H52" s="53" t="s">
        <v>301</v>
      </c>
      <c r="J52" s="53" t="s">
        <v>302</v>
      </c>
      <c r="L52" s="53" t="s">
        <v>303</v>
      </c>
      <c r="M52" s="53" t="s">
        <v>304</v>
      </c>
    </row>
    <row r="54" spans="2:16" x14ac:dyDescent="0.25">
      <c r="B54" s="53" t="s">
        <v>125</v>
      </c>
      <c r="E54" s="53" t="s">
        <v>66</v>
      </c>
      <c r="F54" s="53" t="s">
        <v>305</v>
      </c>
      <c r="H54" s="53" t="s">
        <v>306</v>
      </c>
      <c r="J54" s="53" t="s">
        <v>307</v>
      </c>
      <c r="L54" s="53" t="s">
        <v>308</v>
      </c>
    </row>
    <row r="56" spans="2:16" x14ac:dyDescent="0.25">
      <c r="D56" s="53" t="s">
        <v>67</v>
      </c>
      <c r="F56" s="53" t="s">
        <v>309</v>
      </c>
      <c r="H56" s="53" t="s">
        <v>310</v>
      </c>
      <c r="J56" s="53" t="s">
        <v>311</v>
      </c>
      <c r="L56" s="53" t="s">
        <v>312</v>
      </c>
      <c r="M56" s="53" t="s">
        <v>313</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667</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667</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668</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668</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669</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669</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670</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671</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53" t="s">
        <v>672</v>
      </c>
    </row>
    <row r="2" spans="1:12" x14ac:dyDescent="0.25">
      <c r="C2" s="53" t="s">
        <v>631</v>
      </c>
    </row>
    <row r="4" spans="1:12" x14ac:dyDescent="0.25">
      <c r="C4" s="53" t="s">
        <v>2</v>
      </c>
      <c r="D4" s="53" t="s">
        <v>113</v>
      </c>
      <c r="E4" s="53" t="s">
        <v>70</v>
      </c>
      <c r="F4" s="53" t="s">
        <v>93</v>
      </c>
      <c r="G4" s="53" t="s">
        <v>95</v>
      </c>
      <c r="H4" s="53" t="s">
        <v>10</v>
      </c>
      <c r="I4" s="53" t="s">
        <v>71</v>
      </c>
      <c r="J4" s="53" t="s">
        <v>94</v>
      </c>
    </row>
    <row r="5" spans="1:12" ht="390" x14ac:dyDescent="0.25">
      <c r="C5" s="53" t="s">
        <v>326</v>
      </c>
      <c r="D5" s="53" t="s">
        <v>72</v>
      </c>
      <c r="E5" s="53" t="s">
        <v>537</v>
      </c>
      <c r="F5" s="53" t="s">
        <v>538</v>
      </c>
      <c r="L5" s="72" t="s">
        <v>632</v>
      </c>
    </row>
    <row r="6" spans="1:12" x14ac:dyDescent="0.25">
      <c r="C6" s="53" t="s">
        <v>622</v>
      </c>
      <c r="D6" s="53" t="s">
        <v>79</v>
      </c>
      <c r="E6" s="53" t="s">
        <v>539</v>
      </c>
      <c r="F6" s="53" t="s">
        <v>540</v>
      </c>
      <c r="I6" s="53" t="s">
        <v>541</v>
      </c>
    </row>
    <row r="7" spans="1:12" x14ac:dyDescent="0.25">
      <c r="C7" s="53" t="s">
        <v>623</v>
      </c>
      <c r="D7" s="53" t="s">
        <v>82</v>
      </c>
      <c r="E7" s="53" t="s">
        <v>542</v>
      </c>
      <c r="F7" s="53" t="s">
        <v>543</v>
      </c>
    </row>
    <row r="8" spans="1:12" x14ac:dyDescent="0.25">
      <c r="C8" s="53" t="s">
        <v>327</v>
      </c>
      <c r="D8" s="53" t="s">
        <v>83</v>
      </c>
      <c r="E8" s="53" t="s">
        <v>544</v>
      </c>
      <c r="F8" s="53" t="s">
        <v>545</v>
      </c>
    </row>
    <row r="9" spans="1:12" x14ac:dyDescent="0.25">
      <c r="C9" s="53" t="s">
        <v>624</v>
      </c>
      <c r="D9" s="53" t="s">
        <v>86</v>
      </c>
      <c r="E9" s="53" t="s">
        <v>546</v>
      </c>
      <c r="F9" s="53" t="s">
        <v>547</v>
      </c>
    </row>
    <row r="10" spans="1:12" x14ac:dyDescent="0.25">
      <c r="C10" s="53" t="s">
        <v>533</v>
      </c>
      <c r="D10" s="53" t="s">
        <v>119</v>
      </c>
      <c r="E10" s="53" t="s">
        <v>548</v>
      </c>
      <c r="F10" s="53" t="s">
        <v>549</v>
      </c>
    </row>
    <row r="11" spans="1:12" x14ac:dyDescent="0.25">
      <c r="C11" s="53" t="s">
        <v>481</v>
      </c>
      <c r="D11" s="53" t="s">
        <v>96</v>
      </c>
      <c r="E11" s="53" t="s">
        <v>550</v>
      </c>
      <c r="F11" s="53" t="s">
        <v>551</v>
      </c>
      <c r="I11" s="53" t="s">
        <v>552</v>
      </c>
    </row>
    <row r="12" spans="1:12" x14ac:dyDescent="0.25">
      <c r="C12" s="53" t="s">
        <v>476</v>
      </c>
      <c r="D12" s="53" t="s">
        <v>97</v>
      </c>
      <c r="E12" s="53" t="s">
        <v>553</v>
      </c>
      <c r="F12" s="53" t="s">
        <v>554</v>
      </c>
    </row>
    <row r="13" spans="1:12" x14ac:dyDescent="0.25">
      <c r="C13" s="53" t="s">
        <v>501</v>
      </c>
      <c r="D13" s="53" t="s">
        <v>98</v>
      </c>
      <c r="E13" s="53" t="s">
        <v>555</v>
      </c>
      <c r="F13" s="53" t="s">
        <v>556</v>
      </c>
    </row>
    <row r="14" spans="1:12" x14ac:dyDescent="0.25">
      <c r="C14" s="53" t="s">
        <v>507</v>
      </c>
      <c r="D14" s="53" t="s">
        <v>99</v>
      </c>
      <c r="E14" s="53" t="s">
        <v>557</v>
      </c>
      <c r="F14" s="53" t="s">
        <v>558</v>
      </c>
    </row>
    <row r="16" spans="1:12" x14ac:dyDescent="0.25">
      <c r="C16" s="53" t="s">
        <v>123</v>
      </c>
      <c r="D16" s="53" t="s">
        <v>0</v>
      </c>
      <c r="G16" s="53" t="s">
        <v>559</v>
      </c>
      <c r="H16" s="53" t="s">
        <v>560</v>
      </c>
      <c r="J16" s="53" t="s">
        <v>561</v>
      </c>
    </row>
    <row r="17" spans="3:10" x14ac:dyDescent="0.25">
      <c r="C17" s="53" t="s">
        <v>562</v>
      </c>
      <c r="D17" s="53" t="s">
        <v>1</v>
      </c>
      <c r="G17" s="53" t="s">
        <v>563</v>
      </c>
      <c r="H17" s="53" t="s">
        <v>564</v>
      </c>
      <c r="J17" s="53" t="s">
        <v>565</v>
      </c>
    </row>
    <row r="18" spans="3:10" x14ac:dyDescent="0.25">
      <c r="C18" s="53" t="s">
        <v>566</v>
      </c>
      <c r="D18" s="53" t="s">
        <v>90</v>
      </c>
      <c r="G18" s="53" t="s">
        <v>567</v>
      </c>
      <c r="H18" s="53" t="s">
        <v>568</v>
      </c>
      <c r="J18" s="53" t="s">
        <v>569</v>
      </c>
    </row>
    <row r="19" spans="3:10" x14ac:dyDescent="0.25">
      <c r="C19" s="53" t="s">
        <v>436</v>
      </c>
      <c r="D19" s="53" t="s">
        <v>58</v>
      </c>
      <c r="G19" s="53" t="s">
        <v>570</v>
      </c>
      <c r="H19" s="53" t="s">
        <v>571</v>
      </c>
      <c r="J19" s="53" t="s">
        <v>572</v>
      </c>
    </row>
    <row r="20" spans="3:10" x14ac:dyDescent="0.25">
      <c r="C20" s="53" t="s">
        <v>442</v>
      </c>
      <c r="D20" s="53" t="s">
        <v>60</v>
      </c>
      <c r="G20" s="53" t="s">
        <v>573</v>
      </c>
      <c r="H20" s="53" t="s">
        <v>574</v>
      </c>
      <c r="J20" s="53" t="s">
        <v>575</v>
      </c>
    </row>
    <row r="21" spans="3:10" x14ac:dyDescent="0.25">
      <c r="C21" s="53" t="s">
        <v>446</v>
      </c>
      <c r="D21" s="53" t="s">
        <v>92</v>
      </c>
      <c r="G21" s="53" t="s">
        <v>576</v>
      </c>
      <c r="H21" s="53" t="s">
        <v>577</v>
      </c>
      <c r="J21" s="53" t="s">
        <v>578</v>
      </c>
    </row>
    <row r="22" spans="3:10" x14ac:dyDescent="0.25">
      <c r="C22" s="53" t="s">
        <v>455</v>
      </c>
      <c r="D22" s="53" t="s">
        <v>64</v>
      </c>
      <c r="G22" s="53" t="s">
        <v>579</v>
      </c>
      <c r="H22" s="53" t="s">
        <v>580</v>
      </c>
      <c r="J22" s="53" t="s">
        <v>581</v>
      </c>
    </row>
    <row r="23" spans="3:10" x14ac:dyDescent="0.25">
      <c r="C23" s="53" t="s">
        <v>125</v>
      </c>
      <c r="D23" s="53" t="s">
        <v>91</v>
      </c>
      <c r="G23" s="53" t="s">
        <v>582</v>
      </c>
      <c r="H23" s="53" t="s">
        <v>583</v>
      </c>
      <c r="J23" s="53" t="s">
        <v>584</v>
      </c>
    </row>
    <row r="24" spans="3:10" x14ac:dyDescent="0.25">
      <c r="C24" s="53" t="s">
        <v>420</v>
      </c>
      <c r="D24" s="53" t="s">
        <v>108</v>
      </c>
      <c r="G24" s="53" t="s">
        <v>585</v>
      </c>
      <c r="H24" s="53" t="s">
        <v>586</v>
      </c>
      <c r="J24" s="53" t="s">
        <v>587</v>
      </c>
    </row>
    <row r="26" spans="3:10" x14ac:dyDescent="0.25">
      <c r="C26" s="53" t="s">
        <v>114</v>
      </c>
      <c r="D26" s="53" t="s">
        <v>116</v>
      </c>
      <c r="E26" s="53" t="s">
        <v>70</v>
      </c>
      <c r="F26" s="53" t="s">
        <v>93</v>
      </c>
      <c r="G26" s="53" t="s">
        <v>95</v>
      </c>
      <c r="H26" s="53" t="s">
        <v>10</v>
      </c>
      <c r="I26" s="53" t="s">
        <v>71</v>
      </c>
      <c r="J26" s="53" t="s">
        <v>94</v>
      </c>
    </row>
    <row r="27" spans="3:10" x14ac:dyDescent="0.25">
      <c r="D27" s="53" t="s">
        <v>100</v>
      </c>
      <c r="E27" s="53" t="s">
        <v>588</v>
      </c>
      <c r="F27" s="53" t="s">
        <v>589</v>
      </c>
      <c r="I27" s="53" t="s">
        <v>590</v>
      </c>
    </row>
    <row r="28" spans="3:10" x14ac:dyDescent="0.25">
      <c r="D28" s="53" t="s">
        <v>82</v>
      </c>
      <c r="E28" s="53" t="s">
        <v>591</v>
      </c>
      <c r="F28" s="53" t="s">
        <v>592</v>
      </c>
      <c r="I28" s="53" t="s">
        <v>593</v>
      </c>
    </row>
    <row r="29" spans="3:10" x14ac:dyDescent="0.25">
      <c r="D29" s="53" t="s">
        <v>118</v>
      </c>
      <c r="E29" s="53" t="s">
        <v>594</v>
      </c>
      <c r="F29" s="53" t="s">
        <v>595</v>
      </c>
      <c r="I29" s="53" t="s">
        <v>596</v>
      </c>
    </row>
    <row r="30" spans="3:10" x14ac:dyDescent="0.25">
      <c r="D30" s="53" t="s">
        <v>101</v>
      </c>
      <c r="E30" s="53" t="s">
        <v>597</v>
      </c>
      <c r="F30" s="53" t="s">
        <v>598</v>
      </c>
    </row>
    <row r="31" spans="3:10" x14ac:dyDescent="0.25">
      <c r="D31" s="53" t="s">
        <v>117</v>
      </c>
      <c r="E31" s="53" t="s">
        <v>599</v>
      </c>
      <c r="F31" s="53" t="s">
        <v>600</v>
      </c>
      <c r="I31" s="53" t="s">
        <v>601</v>
      </c>
    </row>
    <row r="32" spans="3:10" x14ac:dyDescent="0.25">
      <c r="D32" s="53" t="s">
        <v>102</v>
      </c>
      <c r="E32" s="53" t="s">
        <v>602</v>
      </c>
      <c r="F32" s="53" t="s">
        <v>603</v>
      </c>
    </row>
    <row r="33" spans="4:10" x14ac:dyDescent="0.25">
      <c r="D33" s="53" t="s">
        <v>99</v>
      </c>
      <c r="E33" s="53" t="s">
        <v>604</v>
      </c>
      <c r="F33" s="53" t="s">
        <v>605</v>
      </c>
    </row>
    <row r="35" spans="4:10" x14ac:dyDescent="0.25">
      <c r="D35" s="53" t="s">
        <v>103</v>
      </c>
      <c r="G35" s="53" t="s">
        <v>606</v>
      </c>
      <c r="H35" s="53" t="s">
        <v>607</v>
      </c>
    </row>
    <row r="36" spans="4:10" x14ac:dyDescent="0.25">
      <c r="D36" s="53" t="s">
        <v>104</v>
      </c>
      <c r="G36" s="53" t="s">
        <v>608</v>
      </c>
      <c r="H36" s="53" t="s">
        <v>609</v>
      </c>
    </row>
    <row r="37" spans="4:10" x14ac:dyDescent="0.25">
      <c r="D37" s="53" t="s">
        <v>107</v>
      </c>
      <c r="G37" s="53" t="s">
        <v>610</v>
      </c>
      <c r="H37" s="53" t="s">
        <v>611</v>
      </c>
      <c r="J37" s="53" t="s">
        <v>612</v>
      </c>
    </row>
    <row r="38" spans="4:10" x14ac:dyDescent="0.25">
      <c r="D38" s="53" t="s">
        <v>105</v>
      </c>
      <c r="G38" s="53" t="s">
        <v>613</v>
      </c>
      <c r="H38" s="53" t="s">
        <v>614</v>
      </c>
      <c r="J38" s="53" t="s">
        <v>615</v>
      </c>
    </row>
    <row r="39" spans="4:10" x14ac:dyDescent="0.25">
      <c r="D39" s="53" t="s">
        <v>106</v>
      </c>
      <c r="G39" s="53" t="s">
        <v>616</v>
      </c>
      <c r="H39" s="53" t="s">
        <v>617</v>
      </c>
      <c r="J39" s="53" t="s">
        <v>618</v>
      </c>
    </row>
    <row r="40" spans="4:10" x14ac:dyDescent="0.25">
      <c r="D40" s="53" t="s">
        <v>3</v>
      </c>
      <c r="G40" s="53" t="s">
        <v>619</v>
      </c>
      <c r="H40" s="53" t="s">
        <v>620</v>
      </c>
      <c r="J40" s="53" t="s">
        <v>621</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5" x14ac:dyDescent="0.25"/>
  <sheetData>
    <row r="1" spans="1:12" x14ac:dyDescent="0.25">
      <c r="A1" s="53" t="s">
        <v>773</v>
      </c>
      <c r="B1" s="53" t="s">
        <v>322</v>
      </c>
    </row>
    <row r="3" spans="1:12" x14ac:dyDescent="0.25">
      <c r="D3" s="53" t="s">
        <v>680</v>
      </c>
    </row>
    <row r="6" spans="1:12" x14ac:dyDescent="0.25">
      <c r="E6" s="53" t="s">
        <v>317</v>
      </c>
      <c r="F6" s="53" t="s">
        <v>121</v>
      </c>
      <c r="H6" s="53" t="s">
        <v>685</v>
      </c>
    </row>
    <row r="7" spans="1:12" x14ac:dyDescent="0.25">
      <c r="B7" s="53" t="s">
        <v>324</v>
      </c>
      <c r="E7" s="53" t="s">
        <v>316</v>
      </c>
      <c r="F7" s="53" t="s">
        <v>122</v>
      </c>
      <c r="H7" s="53" t="s">
        <v>686</v>
      </c>
    </row>
    <row r="8" spans="1:12" x14ac:dyDescent="0.25">
      <c r="H8" s="53" t="s">
        <v>684</v>
      </c>
      <c r="J8" s="53" t="s">
        <v>683</v>
      </c>
    </row>
    <row r="9" spans="1:12" x14ac:dyDescent="0.25">
      <c r="F9" s="53" t="s">
        <v>9</v>
      </c>
      <c r="H9" s="53" t="s">
        <v>678</v>
      </c>
      <c r="J9" s="53" t="s">
        <v>11</v>
      </c>
      <c r="L9" s="53" t="s">
        <v>12</v>
      </c>
    </row>
    <row r="11" spans="1:12" x14ac:dyDescent="0.25">
      <c r="E11" s="53" t="s">
        <v>14</v>
      </c>
    </row>
    <row r="12" spans="1:12" x14ac:dyDescent="0.25">
      <c r="D12" s="53" t="s">
        <v>687</v>
      </c>
      <c r="E12" s="53" t="s">
        <v>477</v>
      </c>
      <c r="F12" s="53" t="s">
        <v>695</v>
      </c>
      <c r="H12" s="53" t="s">
        <v>696</v>
      </c>
      <c r="J12" s="53" t="s">
        <v>697</v>
      </c>
      <c r="L12" s="53" t="s">
        <v>698</v>
      </c>
    </row>
    <row r="13" spans="1:12" x14ac:dyDescent="0.25">
      <c r="D13" s="53" t="s">
        <v>688</v>
      </c>
      <c r="E13" s="53" t="s">
        <v>329</v>
      </c>
      <c r="F13" s="53" t="s">
        <v>699</v>
      </c>
      <c r="H13" s="53" t="s">
        <v>700</v>
      </c>
      <c r="J13" s="53" t="s">
        <v>701</v>
      </c>
      <c r="L13" s="53" t="s">
        <v>132</v>
      </c>
    </row>
    <row r="14" spans="1:12" x14ac:dyDescent="0.25">
      <c r="D14" s="53" t="s">
        <v>689</v>
      </c>
      <c r="E14" s="53" t="s">
        <v>333</v>
      </c>
      <c r="F14" s="53" t="s">
        <v>702</v>
      </c>
      <c r="H14" s="53" t="s">
        <v>703</v>
      </c>
      <c r="J14" s="53" t="s">
        <v>138</v>
      </c>
      <c r="L14" s="53" t="s">
        <v>139</v>
      </c>
    </row>
    <row r="15" spans="1:12" x14ac:dyDescent="0.25">
      <c r="D15" s="53" t="s">
        <v>352</v>
      </c>
      <c r="E15" s="53" t="s">
        <v>337</v>
      </c>
      <c r="F15" s="53" t="s">
        <v>704</v>
      </c>
      <c r="H15" s="53" t="s">
        <v>705</v>
      </c>
      <c r="J15" s="53" t="s">
        <v>144</v>
      </c>
      <c r="L15" s="53" t="s">
        <v>145</v>
      </c>
    </row>
    <row r="16" spans="1:12" x14ac:dyDescent="0.25">
      <c r="D16" s="53" t="s">
        <v>358</v>
      </c>
      <c r="E16" s="53" t="s">
        <v>341</v>
      </c>
      <c r="F16" s="53" t="s">
        <v>706</v>
      </c>
      <c r="H16" s="53" t="s">
        <v>707</v>
      </c>
      <c r="J16" s="53" t="s">
        <v>150</v>
      </c>
      <c r="L16" s="53" t="s">
        <v>151</v>
      </c>
    </row>
    <row r="17" spans="4:12" x14ac:dyDescent="0.25">
      <c r="D17" s="53" t="s">
        <v>690</v>
      </c>
      <c r="E17" s="53" t="s">
        <v>345</v>
      </c>
      <c r="F17" s="53" t="s">
        <v>708</v>
      </c>
      <c r="H17" s="53" t="s">
        <v>709</v>
      </c>
      <c r="J17" s="53" t="s">
        <v>156</v>
      </c>
      <c r="L17" s="53" t="s">
        <v>157</v>
      </c>
    </row>
    <row r="18" spans="4:12" x14ac:dyDescent="0.25">
      <c r="E18" s="53" t="s">
        <v>25</v>
      </c>
      <c r="F18" s="53" t="s">
        <v>710</v>
      </c>
      <c r="H18" s="53" t="s">
        <v>711</v>
      </c>
      <c r="J18" s="53" t="s">
        <v>162</v>
      </c>
      <c r="L18" s="53" t="s">
        <v>163</v>
      </c>
    </row>
    <row r="20" spans="4:12" x14ac:dyDescent="0.25">
      <c r="E20" s="53" t="s">
        <v>26</v>
      </c>
    </row>
    <row r="21" spans="4:12" x14ac:dyDescent="0.25">
      <c r="D21" s="53" t="s">
        <v>691</v>
      </c>
      <c r="E21" s="53" t="s">
        <v>491</v>
      </c>
      <c r="F21" s="53" t="s">
        <v>712</v>
      </c>
      <c r="H21" s="53" t="s">
        <v>713</v>
      </c>
      <c r="J21" s="53" t="s">
        <v>169</v>
      </c>
      <c r="L21" s="53" t="s">
        <v>170</v>
      </c>
    </row>
    <row r="22" spans="4:12" x14ac:dyDescent="0.25">
      <c r="D22" s="53" t="s">
        <v>366</v>
      </c>
      <c r="E22" s="53" t="s">
        <v>714</v>
      </c>
      <c r="F22" s="53" t="s">
        <v>715</v>
      </c>
      <c r="H22" s="53" t="s">
        <v>716</v>
      </c>
      <c r="J22" s="53" t="s">
        <v>175</v>
      </c>
      <c r="L22" s="53" t="s">
        <v>176</v>
      </c>
    </row>
    <row r="23" spans="4:12" x14ac:dyDescent="0.25">
      <c r="D23" s="53" t="s">
        <v>693</v>
      </c>
      <c r="E23" s="53" t="s">
        <v>692</v>
      </c>
      <c r="F23" s="53" t="s">
        <v>717</v>
      </c>
      <c r="H23" s="53" t="s">
        <v>718</v>
      </c>
      <c r="J23" s="53" t="s">
        <v>181</v>
      </c>
      <c r="L23" s="53" t="s">
        <v>182</v>
      </c>
    </row>
    <row r="24" spans="4:12" x14ac:dyDescent="0.25">
      <c r="D24" s="53" t="s">
        <v>673</v>
      </c>
      <c r="E24" s="53" t="s">
        <v>367</v>
      </c>
      <c r="F24" s="53" t="s">
        <v>719</v>
      </c>
      <c r="H24" s="53" t="s">
        <v>720</v>
      </c>
      <c r="J24" s="53" t="s">
        <v>187</v>
      </c>
      <c r="L24" s="53" t="s">
        <v>188</v>
      </c>
    </row>
    <row r="25" spans="4:12" x14ac:dyDescent="0.25">
      <c r="E25" s="53" t="s">
        <v>36</v>
      </c>
      <c r="F25" s="53" t="s">
        <v>721</v>
      </c>
      <c r="H25" s="53" t="s">
        <v>722</v>
      </c>
      <c r="J25" s="53" t="s">
        <v>193</v>
      </c>
      <c r="L25" s="53" t="s">
        <v>194</v>
      </c>
    </row>
    <row r="26" spans="4:12" x14ac:dyDescent="0.25">
      <c r="L26" s="53" t="s">
        <v>200</v>
      </c>
    </row>
    <row r="27" spans="4:12" x14ac:dyDescent="0.25">
      <c r="E27" s="53" t="s">
        <v>37</v>
      </c>
      <c r="F27" s="53" t="s">
        <v>723</v>
      </c>
      <c r="H27" s="53" t="s">
        <v>724</v>
      </c>
      <c r="J27" s="53" t="s">
        <v>382</v>
      </c>
      <c r="L27" s="53" t="s">
        <v>204</v>
      </c>
    </row>
    <row r="30" spans="4:12" x14ac:dyDescent="0.25">
      <c r="E30" s="53" t="s">
        <v>38</v>
      </c>
    </row>
    <row r="31" spans="4:12" x14ac:dyDescent="0.25">
      <c r="D31" s="53" t="s">
        <v>396</v>
      </c>
      <c r="E31" s="53" t="s">
        <v>505</v>
      </c>
      <c r="F31" s="53" t="s">
        <v>725</v>
      </c>
      <c r="H31" s="53" t="s">
        <v>726</v>
      </c>
      <c r="J31" s="53" t="s">
        <v>394</v>
      </c>
      <c r="L31" s="53" t="s">
        <v>395</v>
      </c>
    </row>
    <row r="32" spans="4:12" x14ac:dyDescent="0.25">
      <c r="D32" s="53" t="s">
        <v>400</v>
      </c>
      <c r="E32" s="53" t="s">
        <v>508</v>
      </c>
      <c r="F32" s="53" t="s">
        <v>727</v>
      </c>
      <c r="H32" s="53" t="s">
        <v>728</v>
      </c>
      <c r="J32" s="53" t="s">
        <v>212</v>
      </c>
      <c r="L32" s="53" t="s">
        <v>213</v>
      </c>
    </row>
    <row r="33" spans="4:12" x14ac:dyDescent="0.25">
      <c r="D33" s="53" t="s">
        <v>408</v>
      </c>
      <c r="E33" s="53" t="s">
        <v>511</v>
      </c>
      <c r="F33" s="53" t="s">
        <v>729</v>
      </c>
      <c r="H33" s="53" t="s">
        <v>730</v>
      </c>
      <c r="J33" s="53" t="s">
        <v>218</v>
      </c>
      <c r="L33" s="53" t="s">
        <v>219</v>
      </c>
    </row>
    <row r="34" spans="4:12" x14ac:dyDescent="0.25">
      <c r="D34" s="53" t="s">
        <v>412</v>
      </c>
      <c r="E34" s="53" t="s">
        <v>514</v>
      </c>
      <c r="F34" s="53" t="s">
        <v>731</v>
      </c>
      <c r="H34" s="53" t="s">
        <v>732</v>
      </c>
      <c r="J34" s="53" t="s">
        <v>224</v>
      </c>
      <c r="L34" s="53" t="s">
        <v>225</v>
      </c>
    </row>
    <row r="35" spans="4:12" x14ac:dyDescent="0.25">
      <c r="D35" s="53" t="s">
        <v>416</v>
      </c>
      <c r="E35" s="53" t="s">
        <v>397</v>
      </c>
      <c r="F35" s="53" t="s">
        <v>733</v>
      </c>
      <c r="H35" s="53" t="s">
        <v>734</v>
      </c>
      <c r="J35" s="53" t="s">
        <v>230</v>
      </c>
      <c r="L35" s="53" t="s">
        <v>231</v>
      </c>
    </row>
    <row r="36" spans="4:12" x14ac:dyDescent="0.25">
      <c r="D36" s="53" t="s">
        <v>420</v>
      </c>
      <c r="E36" s="53" t="s">
        <v>401</v>
      </c>
      <c r="F36" s="53" t="s">
        <v>735</v>
      </c>
      <c r="H36" s="53" t="s">
        <v>736</v>
      </c>
      <c r="J36" s="53" t="s">
        <v>236</v>
      </c>
      <c r="L36" s="53" t="s">
        <v>237</v>
      </c>
    </row>
    <row r="37" spans="4:12" x14ac:dyDescent="0.25">
      <c r="D37" s="53" t="s">
        <v>426</v>
      </c>
      <c r="E37" s="53" t="s">
        <v>405</v>
      </c>
      <c r="F37" s="53" t="s">
        <v>737</v>
      </c>
      <c r="H37" s="53" t="s">
        <v>738</v>
      </c>
      <c r="J37" s="53" t="s">
        <v>242</v>
      </c>
      <c r="L37" s="53" t="s">
        <v>243</v>
      </c>
    </row>
    <row r="38" spans="4:12" x14ac:dyDescent="0.25">
      <c r="E38" s="53" t="s">
        <v>55</v>
      </c>
      <c r="F38" s="53" t="s">
        <v>739</v>
      </c>
      <c r="H38" s="53" t="s">
        <v>740</v>
      </c>
      <c r="J38" s="53" t="s">
        <v>248</v>
      </c>
      <c r="L38" s="53" t="s">
        <v>249</v>
      </c>
    </row>
    <row r="40" spans="4:12" x14ac:dyDescent="0.25">
      <c r="E40" s="53" t="s">
        <v>56</v>
      </c>
      <c r="F40" s="53" t="s">
        <v>741</v>
      </c>
      <c r="H40" s="53" t="s">
        <v>742</v>
      </c>
      <c r="J40" s="53" t="s">
        <v>261</v>
      </c>
      <c r="L40" s="53" t="s">
        <v>262</v>
      </c>
    </row>
    <row r="42" spans="4:12" x14ac:dyDescent="0.25">
      <c r="D42" s="53" t="s">
        <v>436</v>
      </c>
      <c r="E42" s="53" t="s">
        <v>427</v>
      </c>
      <c r="F42" s="53" t="s">
        <v>743</v>
      </c>
      <c r="H42" s="53" t="s">
        <v>744</v>
      </c>
      <c r="J42" s="53" t="s">
        <v>267</v>
      </c>
      <c r="L42" s="53" t="s">
        <v>268</v>
      </c>
    </row>
    <row r="43" spans="4:12" x14ac:dyDescent="0.25">
      <c r="D43" s="53" t="s">
        <v>442</v>
      </c>
      <c r="E43" s="53" t="s">
        <v>745</v>
      </c>
      <c r="F43" s="53" t="s">
        <v>746</v>
      </c>
      <c r="H43" s="53" t="s">
        <v>747</v>
      </c>
      <c r="J43" s="53" t="s">
        <v>432</v>
      </c>
      <c r="L43" s="53" t="s">
        <v>433</v>
      </c>
    </row>
    <row r="44" spans="4:12" x14ac:dyDescent="0.25">
      <c r="D44" s="53" t="s">
        <v>446</v>
      </c>
      <c r="E44" s="53" t="s">
        <v>694</v>
      </c>
      <c r="F44" s="53" t="s">
        <v>748</v>
      </c>
      <c r="H44" s="53" t="s">
        <v>749</v>
      </c>
      <c r="J44" s="53" t="s">
        <v>272</v>
      </c>
      <c r="L44" s="53" t="s">
        <v>273</v>
      </c>
    </row>
    <row r="46" spans="4:12" x14ac:dyDescent="0.25">
      <c r="E46" s="53" t="s">
        <v>323</v>
      </c>
      <c r="F46" s="53" t="s">
        <v>750</v>
      </c>
      <c r="H46" s="53" t="s">
        <v>751</v>
      </c>
      <c r="J46" s="53" t="s">
        <v>284</v>
      </c>
      <c r="L46" s="53" t="s">
        <v>285</v>
      </c>
    </row>
    <row r="48" spans="4:12" x14ac:dyDescent="0.25">
      <c r="D48" s="53" t="s">
        <v>455</v>
      </c>
      <c r="E48" s="53" t="s">
        <v>443</v>
      </c>
      <c r="F48" s="53" t="s">
        <v>752</v>
      </c>
      <c r="H48" s="53" t="s">
        <v>753</v>
      </c>
      <c r="J48" s="53" t="s">
        <v>290</v>
      </c>
      <c r="L48" s="53" t="s">
        <v>291</v>
      </c>
    </row>
    <row r="50" spans="5:12" x14ac:dyDescent="0.25">
      <c r="E50" s="53" t="s">
        <v>67</v>
      </c>
      <c r="F50" s="53" t="s">
        <v>754</v>
      </c>
      <c r="G50" s="53" t="s">
        <v>467</v>
      </c>
      <c r="H50" s="53" t="s">
        <v>755</v>
      </c>
      <c r="J50" s="53" t="s">
        <v>295</v>
      </c>
      <c r="L50" s="53" t="s">
        <v>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RowHeight="15" x14ac:dyDescent="0.25"/>
  <sheetData>
    <row r="1" spans="1:16" x14ac:dyDescent="0.25">
      <c r="A1" s="53" t="s">
        <v>315</v>
      </c>
      <c r="B1" s="53" t="s">
        <v>4</v>
      </c>
    </row>
    <row r="3" spans="1:16" x14ac:dyDescent="0.25">
      <c r="D3" s="53" t="s">
        <v>6</v>
      </c>
    </row>
    <row r="5" spans="1:16" x14ac:dyDescent="0.25">
      <c r="D5" s="53" t="s">
        <v>87</v>
      </c>
      <c r="E5" s="53" t="s">
        <v>120</v>
      </c>
    </row>
    <row r="6" spans="1:16" x14ac:dyDescent="0.25">
      <c r="D6" s="53" t="s">
        <v>88</v>
      </c>
      <c r="E6" s="53" t="s">
        <v>121</v>
      </c>
    </row>
    <row r="7" spans="1:16" x14ac:dyDescent="0.25">
      <c r="D7" s="53" t="s">
        <v>89</v>
      </c>
      <c r="E7" s="53" t="s">
        <v>122</v>
      </c>
    </row>
    <row r="8" spans="1:16" x14ac:dyDescent="0.25">
      <c r="N8" s="53" t="s">
        <v>7</v>
      </c>
    </row>
    <row r="9" spans="1:16" x14ac:dyDescent="0.25">
      <c r="J9" s="53" t="s">
        <v>8</v>
      </c>
    </row>
    <row r="10" spans="1:16" x14ac:dyDescent="0.25">
      <c r="F10" s="53" t="s">
        <v>9</v>
      </c>
      <c r="H10" s="53" t="s">
        <v>10</v>
      </c>
      <c r="J10" s="53" t="s">
        <v>11</v>
      </c>
      <c r="L10" s="53" t="s">
        <v>12</v>
      </c>
      <c r="M10" s="53" t="s">
        <v>13</v>
      </c>
      <c r="N10" s="53" t="s">
        <v>126</v>
      </c>
      <c r="P10" s="53" t="s">
        <v>127</v>
      </c>
    </row>
    <row r="12" spans="1:16" x14ac:dyDescent="0.25">
      <c r="D12" s="53" t="s">
        <v>14</v>
      </c>
      <c r="M12" s="53" t="s">
        <v>128</v>
      </c>
    </row>
    <row r="13" spans="1:16" x14ac:dyDescent="0.25">
      <c r="B13" s="53" t="s">
        <v>15</v>
      </c>
      <c r="E13" s="53" t="s">
        <v>16</v>
      </c>
      <c r="F13" s="53" t="s">
        <v>129</v>
      </c>
      <c r="H13" s="53" t="s">
        <v>130</v>
      </c>
      <c r="J13" s="53" t="s">
        <v>131</v>
      </c>
      <c r="L13" s="53" t="s">
        <v>132</v>
      </c>
      <c r="M13" s="53" t="s">
        <v>133</v>
      </c>
      <c r="N13" s="53" t="s">
        <v>134</v>
      </c>
      <c r="P13" s="53" t="s">
        <v>135</v>
      </c>
    </row>
    <row r="14" spans="1:16" x14ac:dyDescent="0.25">
      <c r="B14" s="53" t="s">
        <v>17</v>
      </c>
      <c r="E14" s="53" t="s">
        <v>18</v>
      </c>
      <c r="F14" s="53" t="s">
        <v>136</v>
      </c>
      <c r="H14" s="53" t="s">
        <v>137</v>
      </c>
      <c r="J14" s="53" t="s">
        <v>138</v>
      </c>
      <c r="L14" s="53" t="s">
        <v>139</v>
      </c>
      <c r="N14" s="53" t="s">
        <v>140</v>
      </c>
      <c r="P14" s="53" t="s">
        <v>141</v>
      </c>
    </row>
    <row r="15" spans="1:16" x14ac:dyDescent="0.25">
      <c r="B15" s="53" t="s">
        <v>19</v>
      </c>
      <c r="E15" s="53" t="s">
        <v>20</v>
      </c>
      <c r="F15" s="53" t="s">
        <v>142</v>
      </c>
      <c r="H15" s="53" t="s">
        <v>143</v>
      </c>
      <c r="J15" s="53" t="s">
        <v>144</v>
      </c>
      <c r="L15" s="53" t="s">
        <v>145</v>
      </c>
      <c r="N15" s="53" t="s">
        <v>146</v>
      </c>
      <c r="P15" s="53" t="s">
        <v>147</v>
      </c>
    </row>
    <row r="16" spans="1:16" x14ac:dyDescent="0.25">
      <c r="B16" s="53" t="s">
        <v>21</v>
      </c>
      <c r="E16" s="53" t="s">
        <v>22</v>
      </c>
      <c r="F16" s="53" t="s">
        <v>148</v>
      </c>
      <c r="H16" s="53" t="s">
        <v>149</v>
      </c>
      <c r="J16" s="53" t="s">
        <v>150</v>
      </c>
      <c r="L16" s="53" t="s">
        <v>151</v>
      </c>
      <c r="N16" s="53" t="s">
        <v>152</v>
      </c>
      <c r="P16" s="53" t="s">
        <v>153</v>
      </c>
    </row>
    <row r="17" spans="2:16" x14ac:dyDescent="0.25">
      <c r="B17" s="53" t="s">
        <v>23</v>
      </c>
      <c r="E17" s="53" t="s">
        <v>24</v>
      </c>
      <c r="F17" s="53" t="s">
        <v>154</v>
      </c>
      <c r="H17" s="53" t="s">
        <v>155</v>
      </c>
      <c r="J17" s="53" t="s">
        <v>156</v>
      </c>
      <c r="L17" s="53" t="s">
        <v>157</v>
      </c>
      <c r="N17" s="53" t="s">
        <v>158</v>
      </c>
      <c r="P17" s="53" t="s">
        <v>159</v>
      </c>
    </row>
    <row r="18" spans="2:16" x14ac:dyDescent="0.25">
      <c r="B18" s="53" t="s">
        <v>123</v>
      </c>
      <c r="E18" s="53" t="s">
        <v>25</v>
      </c>
      <c r="F18" s="53" t="s">
        <v>160</v>
      </c>
      <c r="H18" s="53" t="s">
        <v>161</v>
      </c>
      <c r="J18" s="53" t="s">
        <v>162</v>
      </c>
      <c r="L18" s="53" t="s">
        <v>163</v>
      </c>
      <c r="M18" s="53" t="s">
        <v>164</v>
      </c>
      <c r="N18" s="53" t="s">
        <v>165</v>
      </c>
      <c r="P18" s="53" t="s">
        <v>166</v>
      </c>
    </row>
    <row r="20" spans="2:16" x14ac:dyDescent="0.25">
      <c r="D20" s="53" t="s">
        <v>26</v>
      </c>
    </row>
    <row r="21" spans="2:16" x14ac:dyDescent="0.25">
      <c r="B21" s="53" t="s">
        <v>124</v>
      </c>
      <c r="E21" s="53" t="s">
        <v>27</v>
      </c>
      <c r="F21" s="53" t="s">
        <v>167</v>
      </c>
      <c r="H21" s="53" t="s">
        <v>168</v>
      </c>
      <c r="J21" s="53" t="s">
        <v>169</v>
      </c>
      <c r="L21" s="53" t="s">
        <v>170</v>
      </c>
      <c r="N21" s="53" t="s">
        <v>171</v>
      </c>
      <c r="P21" s="53" t="s">
        <v>172</v>
      </c>
    </row>
    <row r="22" spans="2:16" x14ac:dyDescent="0.25">
      <c r="B22" s="53" t="s">
        <v>28</v>
      </c>
      <c r="E22" s="53" t="s">
        <v>29</v>
      </c>
      <c r="F22" s="53" t="s">
        <v>173</v>
      </c>
      <c r="H22" s="53" t="s">
        <v>174</v>
      </c>
      <c r="J22" s="53" t="s">
        <v>175</v>
      </c>
      <c r="L22" s="53" t="s">
        <v>176</v>
      </c>
      <c r="N22" s="53" t="s">
        <v>177</v>
      </c>
      <c r="P22" s="53" t="s">
        <v>178</v>
      </c>
    </row>
    <row r="23" spans="2:16" x14ac:dyDescent="0.25">
      <c r="B23" s="53" t="s">
        <v>30</v>
      </c>
      <c r="E23" s="53" t="s">
        <v>31</v>
      </c>
      <c r="F23" s="53" t="s">
        <v>179</v>
      </c>
      <c r="H23" s="53" t="s">
        <v>180</v>
      </c>
      <c r="J23" s="53" t="s">
        <v>181</v>
      </c>
      <c r="L23" s="53" t="s">
        <v>182</v>
      </c>
      <c r="N23" s="53" t="s">
        <v>183</v>
      </c>
      <c r="P23" s="53" t="s">
        <v>184</v>
      </c>
    </row>
    <row r="24" spans="2:16" x14ac:dyDescent="0.25">
      <c r="B24" s="53" t="s">
        <v>32</v>
      </c>
      <c r="E24" s="53" t="s">
        <v>33</v>
      </c>
      <c r="F24" s="53" t="s">
        <v>185</v>
      </c>
      <c r="H24" s="53" t="s">
        <v>186</v>
      </c>
      <c r="J24" s="53" t="s">
        <v>187</v>
      </c>
      <c r="L24" s="53" t="s">
        <v>188</v>
      </c>
      <c r="N24" s="53" t="s">
        <v>189</v>
      </c>
      <c r="P24" s="53" t="s">
        <v>190</v>
      </c>
    </row>
    <row r="25" spans="2:16" x14ac:dyDescent="0.25">
      <c r="B25" s="53" t="s">
        <v>34</v>
      </c>
      <c r="E25" s="53" t="s">
        <v>35</v>
      </c>
      <c r="F25" s="53" t="s">
        <v>191</v>
      </c>
      <c r="H25" s="53" t="s">
        <v>192</v>
      </c>
      <c r="J25" s="53" t="s">
        <v>193</v>
      </c>
      <c r="L25" s="53" t="s">
        <v>194</v>
      </c>
      <c r="N25" s="53" t="s">
        <v>195</v>
      </c>
      <c r="P25" s="53" t="s">
        <v>196</v>
      </c>
    </row>
    <row r="26" spans="2:16" x14ac:dyDescent="0.25">
      <c r="E26" s="53" t="s">
        <v>36</v>
      </c>
      <c r="F26" s="53" t="s">
        <v>197</v>
      </c>
      <c r="H26" s="53" t="s">
        <v>198</v>
      </c>
      <c r="J26" s="53" t="s">
        <v>199</v>
      </c>
      <c r="L26" s="53" t="s">
        <v>200</v>
      </c>
      <c r="M26" s="53" t="s">
        <v>201</v>
      </c>
      <c r="N26" s="53" t="s">
        <v>202</v>
      </c>
      <c r="P26" s="53" t="s">
        <v>203</v>
      </c>
    </row>
    <row r="27" spans="2:16" x14ac:dyDescent="0.25">
      <c r="L27" s="53" t="s">
        <v>204</v>
      </c>
    </row>
    <row r="28" spans="2:16" x14ac:dyDescent="0.25">
      <c r="D28" s="53" t="s">
        <v>37</v>
      </c>
      <c r="F28" s="53" t="s">
        <v>205</v>
      </c>
      <c r="H28" s="53" t="s">
        <v>206</v>
      </c>
      <c r="J28" s="53" t="s">
        <v>207</v>
      </c>
      <c r="L28" s="53" t="s">
        <v>208</v>
      </c>
      <c r="M28" s="53" t="s">
        <v>209</v>
      </c>
    </row>
    <row r="31" spans="2:16" x14ac:dyDescent="0.25">
      <c r="D31" s="53" t="s">
        <v>38</v>
      </c>
    </row>
    <row r="32" spans="2:16" x14ac:dyDescent="0.25">
      <c r="B32" s="53" t="s">
        <v>39</v>
      </c>
      <c r="E32" s="53" t="s">
        <v>40</v>
      </c>
      <c r="F32" s="53" t="s">
        <v>210</v>
      </c>
      <c r="H32" s="53" t="s">
        <v>211</v>
      </c>
      <c r="J32" s="53" t="s">
        <v>212</v>
      </c>
      <c r="L32" s="53" t="s">
        <v>213</v>
      </c>
      <c r="N32" s="53" t="s">
        <v>214</v>
      </c>
      <c r="P32" s="53" t="s">
        <v>215</v>
      </c>
    </row>
    <row r="33" spans="2:16" x14ac:dyDescent="0.25">
      <c r="B33" s="53" t="s">
        <v>41</v>
      </c>
      <c r="E33" s="53" t="s">
        <v>42</v>
      </c>
      <c r="F33" s="53" t="s">
        <v>216</v>
      </c>
      <c r="H33" s="53" t="s">
        <v>217</v>
      </c>
      <c r="J33" s="53" t="s">
        <v>218</v>
      </c>
      <c r="L33" s="53" t="s">
        <v>219</v>
      </c>
      <c r="N33" s="53" t="s">
        <v>220</v>
      </c>
      <c r="P33" s="53" t="s">
        <v>221</v>
      </c>
    </row>
    <row r="34" spans="2:16" x14ac:dyDescent="0.25">
      <c r="B34" s="53" t="s">
        <v>43</v>
      </c>
      <c r="E34" s="53" t="s">
        <v>44</v>
      </c>
      <c r="F34" s="53" t="s">
        <v>222</v>
      </c>
      <c r="H34" s="53" t="s">
        <v>223</v>
      </c>
      <c r="J34" s="53" t="s">
        <v>224</v>
      </c>
      <c r="L34" s="53" t="s">
        <v>225</v>
      </c>
      <c r="N34" s="53" t="s">
        <v>226</v>
      </c>
      <c r="P34" s="53" t="s">
        <v>227</v>
      </c>
    </row>
    <row r="35" spans="2:16" x14ac:dyDescent="0.25">
      <c r="B35" s="53" t="s">
        <v>45</v>
      </c>
      <c r="E35" s="53" t="s">
        <v>46</v>
      </c>
      <c r="F35" s="53" t="s">
        <v>228</v>
      </c>
      <c r="H35" s="53" t="s">
        <v>229</v>
      </c>
      <c r="J35" s="53" t="s">
        <v>230</v>
      </c>
      <c r="L35" s="53" t="s">
        <v>231</v>
      </c>
      <c r="N35" s="53" t="s">
        <v>232</v>
      </c>
      <c r="P35" s="53" t="s">
        <v>233</v>
      </c>
    </row>
    <row r="36" spans="2:16" x14ac:dyDescent="0.25">
      <c r="B36" s="53" t="s">
        <v>47</v>
      </c>
      <c r="E36" s="53" t="s">
        <v>48</v>
      </c>
      <c r="F36" s="53" t="s">
        <v>234</v>
      </c>
      <c r="H36" s="53" t="s">
        <v>235</v>
      </c>
      <c r="J36" s="53" t="s">
        <v>236</v>
      </c>
      <c r="L36" s="53" t="s">
        <v>237</v>
      </c>
      <c r="N36" s="53" t="s">
        <v>238</v>
      </c>
      <c r="P36" s="53" t="s">
        <v>239</v>
      </c>
    </row>
    <row r="37" spans="2:16" x14ac:dyDescent="0.25">
      <c r="B37" s="53" t="s">
        <v>49</v>
      </c>
      <c r="E37" s="53" t="s">
        <v>50</v>
      </c>
      <c r="F37" s="53" t="s">
        <v>240</v>
      </c>
      <c r="H37" s="53" t="s">
        <v>241</v>
      </c>
      <c r="J37" s="53" t="s">
        <v>242</v>
      </c>
      <c r="L37" s="53" t="s">
        <v>243</v>
      </c>
      <c r="N37" s="53" t="s">
        <v>244</v>
      </c>
      <c r="P37" s="53" t="s">
        <v>245</v>
      </c>
    </row>
    <row r="38" spans="2:16" x14ac:dyDescent="0.25">
      <c r="B38" s="53" t="s">
        <v>51</v>
      </c>
      <c r="E38" s="53" t="s">
        <v>52</v>
      </c>
      <c r="F38" s="53" t="s">
        <v>246</v>
      </c>
      <c r="H38" s="53" t="s">
        <v>247</v>
      </c>
      <c r="J38" s="53" t="s">
        <v>248</v>
      </c>
      <c r="L38" s="53" t="s">
        <v>249</v>
      </c>
      <c r="M38" s="53" t="s">
        <v>250</v>
      </c>
      <c r="N38" s="53" t="s">
        <v>251</v>
      </c>
      <c r="P38" s="53" t="s">
        <v>252</v>
      </c>
    </row>
    <row r="39" spans="2:16" x14ac:dyDescent="0.25">
      <c r="B39" s="53" t="s">
        <v>53</v>
      </c>
      <c r="E39" s="53" t="s">
        <v>54</v>
      </c>
      <c r="F39" s="53" t="s">
        <v>253</v>
      </c>
      <c r="H39" s="53" t="s">
        <v>254</v>
      </c>
      <c r="J39" s="53" t="s">
        <v>255</v>
      </c>
      <c r="L39" s="53" t="s">
        <v>256</v>
      </c>
      <c r="N39" s="53" t="s">
        <v>257</v>
      </c>
      <c r="P39" s="53" t="s">
        <v>258</v>
      </c>
    </row>
    <row r="40" spans="2:16" x14ac:dyDescent="0.25">
      <c r="E40" s="53" t="s">
        <v>55</v>
      </c>
      <c r="F40" s="53" t="s">
        <v>259</v>
      </c>
      <c r="H40" s="53" t="s">
        <v>260</v>
      </c>
      <c r="J40" s="53" t="s">
        <v>261</v>
      </c>
      <c r="L40" s="53" t="s">
        <v>262</v>
      </c>
      <c r="N40" s="53" t="s">
        <v>263</v>
      </c>
      <c r="P40" s="53" t="s">
        <v>264</v>
      </c>
    </row>
    <row r="42" spans="2:16" x14ac:dyDescent="0.25">
      <c r="D42" s="53" t="s">
        <v>56</v>
      </c>
      <c r="F42" s="53" t="s">
        <v>265</v>
      </c>
      <c r="H42" s="53" t="s">
        <v>266</v>
      </c>
      <c r="J42" s="53" t="s">
        <v>267</v>
      </c>
      <c r="L42" s="53" t="s">
        <v>268</v>
      </c>
      <c r="M42" s="53" t="s">
        <v>269</v>
      </c>
    </row>
    <row r="44" spans="2:16" x14ac:dyDescent="0.25">
      <c r="B44" s="53" t="s">
        <v>57</v>
      </c>
      <c r="E44" s="53" t="s">
        <v>58</v>
      </c>
      <c r="F44" s="53" t="s">
        <v>270</v>
      </c>
      <c r="H44" s="53" t="s">
        <v>271</v>
      </c>
      <c r="J44" s="53" t="s">
        <v>272</v>
      </c>
      <c r="L44" s="53" t="s">
        <v>273</v>
      </c>
      <c r="N44" s="53" t="s">
        <v>274</v>
      </c>
      <c r="P44" s="53" t="s">
        <v>275</v>
      </c>
    </row>
    <row r="45" spans="2:16" x14ac:dyDescent="0.25">
      <c r="B45" s="53" t="s">
        <v>59</v>
      </c>
      <c r="E45" s="53" t="s">
        <v>60</v>
      </c>
      <c r="F45" s="53" t="s">
        <v>276</v>
      </c>
      <c r="H45" s="53" t="s">
        <v>277</v>
      </c>
      <c r="J45" s="53" t="s">
        <v>278</v>
      </c>
      <c r="L45" s="53" t="s">
        <v>279</v>
      </c>
      <c r="N45" s="53" t="s">
        <v>280</v>
      </c>
      <c r="P45" s="53" t="s">
        <v>281</v>
      </c>
    </row>
    <row r="46" spans="2:16" x14ac:dyDescent="0.25">
      <c r="E46" s="53" t="s">
        <v>61</v>
      </c>
      <c r="F46" s="53" t="s">
        <v>282</v>
      </c>
      <c r="H46" s="53" t="s">
        <v>283</v>
      </c>
      <c r="J46" s="53" t="s">
        <v>284</v>
      </c>
      <c r="L46" s="53" t="s">
        <v>285</v>
      </c>
      <c r="N46" s="53" t="s">
        <v>286</v>
      </c>
      <c r="P46" s="53" t="s">
        <v>287</v>
      </c>
    </row>
    <row r="48" spans="2:16" x14ac:dyDescent="0.25">
      <c r="D48" s="53" t="s">
        <v>62</v>
      </c>
      <c r="F48" s="53" t="s">
        <v>288</v>
      </c>
      <c r="H48" s="53" t="s">
        <v>289</v>
      </c>
      <c r="J48" s="53" t="s">
        <v>290</v>
      </c>
      <c r="L48" s="53" t="s">
        <v>291</v>
      </c>
      <c r="M48" s="53" t="s">
        <v>292</v>
      </c>
    </row>
    <row r="50" spans="2:16" x14ac:dyDescent="0.25">
      <c r="B50" s="53" t="s">
        <v>63</v>
      </c>
      <c r="E50" s="53" t="s">
        <v>64</v>
      </c>
      <c r="F50" s="53" t="s">
        <v>293</v>
      </c>
      <c r="H50" s="53" t="s">
        <v>294</v>
      </c>
      <c r="J50" s="53" t="s">
        <v>295</v>
      </c>
      <c r="L50" s="53" t="s">
        <v>296</v>
      </c>
      <c r="N50" s="53" t="s">
        <v>297</v>
      </c>
      <c r="P50" s="53" t="s">
        <v>298</v>
      </c>
    </row>
    <row r="51" spans="2:16" x14ac:dyDescent="0.25">
      <c r="L51" s="53" t="s">
        <v>299</v>
      </c>
    </row>
    <row r="52" spans="2:16" x14ac:dyDescent="0.25">
      <c r="D52" s="53" t="s">
        <v>65</v>
      </c>
      <c r="F52" s="53" t="s">
        <v>300</v>
      </c>
      <c r="H52" s="53" t="s">
        <v>301</v>
      </c>
      <c r="J52" s="53" t="s">
        <v>302</v>
      </c>
      <c r="L52" s="53" t="s">
        <v>303</v>
      </c>
      <c r="M52" s="53" t="s">
        <v>304</v>
      </c>
    </row>
    <row r="54" spans="2:16" x14ac:dyDescent="0.25">
      <c r="B54" s="53" t="s">
        <v>125</v>
      </c>
      <c r="E54" s="53" t="s">
        <v>66</v>
      </c>
      <c r="F54" s="53" t="s">
        <v>305</v>
      </c>
      <c r="H54" s="53" t="s">
        <v>306</v>
      </c>
      <c r="J54" s="53" t="s">
        <v>307</v>
      </c>
      <c r="L54" s="53" t="s">
        <v>308</v>
      </c>
    </row>
    <row r="56" spans="2:16" x14ac:dyDescent="0.25">
      <c r="D56" s="53" t="s">
        <v>67</v>
      </c>
      <c r="F56" s="53" t="s">
        <v>309</v>
      </c>
      <c r="H56" s="53" t="s">
        <v>310</v>
      </c>
      <c r="J56" s="53" t="s">
        <v>311</v>
      </c>
      <c r="L56" s="53" t="s">
        <v>312</v>
      </c>
      <c r="M56" s="53" t="s">
        <v>313</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5" x14ac:dyDescent="0.25"/>
  <sheetData>
    <row r="1" spans="1:12" x14ac:dyDescent="0.25">
      <c r="A1" s="53" t="s">
        <v>773</v>
      </c>
      <c r="B1" s="53" t="s">
        <v>322</v>
      </c>
    </row>
    <row r="3" spans="1:12" x14ac:dyDescent="0.25">
      <c r="D3" s="53" t="s">
        <v>680</v>
      </c>
    </row>
    <row r="6" spans="1:12" x14ac:dyDescent="0.25">
      <c r="E6" s="53" t="s">
        <v>317</v>
      </c>
      <c r="F6" s="53" t="s">
        <v>121</v>
      </c>
      <c r="H6" s="53" t="s">
        <v>685</v>
      </c>
    </row>
    <row r="7" spans="1:12" x14ac:dyDescent="0.25">
      <c r="B7" s="53" t="s">
        <v>324</v>
      </c>
      <c r="E7" s="53" t="s">
        <v>316</v>
      </c>
      <c r="F7" s="53" t="s">
        <v>122</v>
      </c>
      <c r="H7" s="53" t="s">
        <v>686</v>
      </c>
    </row>
    <row r="8" spans="1:12" x14ac:dyDescent="0.25">
      <c r="H8" s="53" t="s">
        <v>684</v>
      </c>
      <c r="J8" s="53" t="s">
        <v>683</v>
      </c>
    </row>
    <row r="9" spans="1:12" x14ac:dyDescent="0.25">
      <c r="F9" s="53" t="s">
        <v>9</v>
      </c>
      <c r="H9" s="53" t="s">
        <v>678</v>
      </c>
      <c r="J9" s="53" t="s">
        <v>11</v>
      </c>
      <c r="L9" s="53" t="s">
        <v>12</v>
      </c>
    </row>
    <row r="11" spans="1:12" x14ac:dyDescent="0.25">
      <c r="E11" s="53" t="s">
        <v>14</v>
      </c>
    </row>
    <row r="12" spans="1:12" x14ac:dyDescent="0.25">
      <c r="D12" s="53" t="s">
        <v>687</v>
      </c>
      <c r="E12" s="53" t="s">
        <v>757</v>
      </c>
      <c r="F12" s="53" t="s">
        <v>757</v>
      </c>
      <c r="H12" s="53" t="s">
        <v>757</v>
      </c>
      <c r="J12" s="53" t="s">
        <v>697</v>
      </c>
      <c r="L12" s="53" t="s">
        <v>698</v>
      </c>
    </row>
    <row r="13" spans="1:12" x14ac:dyDescent="0.25">
      <c r="D13" s="53" t="s">
        <v>688</v>
      </c>
      <c r="E13" s="53" t="s">
        <v>757</v>
      </c>
      <c r="F13" s="53" t="s">
        <v>757</v>
      </c>
      <c r="H13" s="53" t="s">
        <v>757</v>
      </c>
      <c r="J13" s="53" t="s">
        <v>701</v>
      </c>
      <c r="L13" s="53" t="s">
        <v>132</v>
      </c>
    </row>
    <row r="14" spans="1:12" x14ac:dyDescent="0.25">
      <c r="D14" s="53" t="s">
        <v>689</v>
      </c>
      <c r="E14" s="53" t="s">
        <v>757</v>
      </c>
      <c r="F14" s="53" t="s">
        <v>757</v>
      </c>
      <c r="H14" s="53" t="s">
        <v>757</v>
      </c>
      <c r="J14" s="53" t="s">
        <v>138</v>
      </c>
      <c r="L14" s="53" t="s">
        <v>139</v>
      </c>
    </row>
    <row r="15" spans="1:12" x14ac:dyDescent="0.25">
      <c r="D15" s="53" t="s">
        <v>352</v>
      </c>
      <c r="E15" s="53" t="s">
        <v>757</v>
      </c>
      <c r="F15" s="53" t="s">
        <v>757</v>
      </c>
      <c r="H15" s="53" t="s">
        <v>757</v>
      </c>
      <c r="J15" s="53" t="s">
        <v>144</v>
      </c>
      <c r="L15" s="53" t="s">
        <v>145</v>
      </c>
    </row>
    <row r="16" spans="1:12" x14ac:dyDescent="0.25">
      <c r="D16" s="53" t="s">
        <v>358</v>
      </c>
      <c r="E16" s="53" t="s">
        <v>757</v>
      </c>
      <c r="F16" s="53" t="s">
        <v>757</v>
      </c>
      <c r="H16" s="53" t="s">
        <v>757</v>
      </c>
      <c r="J16" s="53" t="s">
        <v>150</v>
      </c>
      <c r="L16" s="53" t="s">
        <v>151</v>
      </c>
    </row>
    <row r="17" spans="4:12" x14ac:dyDescent="0.25">
      <c r="D17" s="53" t="s">
        <v>690</v>
      </c>
      <c r="E17" s="53" t="s">
        <v>757</v>
      </c>
      <c r="F17" s="53" t="s">
        <v>757</v>
      </c>
      <c r="H17" s="53" t="s">
        <v>757</v>
      </c>
      <c r="J17" s="53" t="s">
        <v>156</v>
      </c>
      <c r="L17" s="53" t="s">
        <v>157</v>
      </c>
    </row>
    <row r="18" spans="4:12" x14ac:dyDescent="0.25">
      <c r="E18" s="53" t="s">
        <v>25</v>
      </c>
      <c r="F18" s="53" t="s">
        <v>710</v>
      </c>
      <c r="H18" s="53" t="s">
        <v>711</v>
      </c>
      <c r="J18" s="53" t="s">
        <v>162</v>
      </c>
      <c r="L18" s="53" t="s">
        <v>163</v>
      </c>
    </row>
    <row r="20" spans="4:12" x14ac:dyDescent="0.25">
      <c r="E20" s="53" t="s">
        <v>26</v>
      </c>
    </row>
    <row r="21" spans="4:12" x14ac:dyDescent="0.25">
      <c r="D21" s="53" t="s">
        <v>691</v>
      </c>
      <c r="E21" s="53" t="s">
        <v>757</v>
      </c>
      <c r="F21" s="53" t="s">
        <v>757</v>
      </c>
      <c r="H21" s="53" t="s">
        <v>757</v>
      </c>
      <c r="J21" s="53" t="s">
        <v>169</v>
      </c>
      <c r="L21" s="53" t="s">
        <v>170</v>
      </c>
    </row>
    <row r="22" spans="4:12" x14ac:dyDescent="0.25">
      <c r="D22" s="53" t="s">
        <v>366</v>
      </c>
      <c r="E22" s="53" t="s">
        <v>757</v>
      </c>
      <c r="F22" s="53" t="s">
        <v>757</v>
      </c>
      <c r="H22" s="53" t="s">
        <v>757</v>
      </c>
      <c r="J22" s="53" t="s">
        <v>175</v>
      </c>
      <c r="L22" s="53" t="s">
        <v>176</v>
      </c>
    </row>
    <row r="23" spans="4:12" x14ac:dyDescent="0.25">
      <c r="D23" s="53" t="s">
        <v>693</v>
      </c>
      <c r="E23" s="53" t="s">
        <v>757</v>
      </c>
      <c r="F23" s="53" t="s">
        <v>757</v>
      </c>
      <c r="H23" s="53" t="s">
        <v>757</v>
      </c>
      <c r="J23" s="53" t="s">
        <v>181</v>
      </c>
      <c r="L23" s="53" t="s">
        <v>182</v>
      </c>
    </row>
    <row r="24" spans="4:12" x14ac:dyDescent="0.25">
      <c r="D24" s="53" t="s">
        <v>673</v>
      </c>
      <c r="E24" s="53" t="s">
        <v>757</v>
      </c>
      <c r="F24" s="53" t="s">
        <v>757</v>
      </c>
      <c r="H24" s="53" t="s">
        <v>757</v>
      </c>
      <c r="J24" s="53" t="s">
        <v>187</v>
      </c>
      <c r="L24" s="53" t="s">
        <v>188</v>
      </c>
    </row>
    <row r="25" spans="4:12" x14ac:dyDescent="0.25">
      <c r="E25" s="53" t="s">
        <v>36</v>
      </c>
      <c r="F25" s="53" t="s">
        <v>721</v>
      </c>
      <c r="H25" s="53" t="s">
        <v>722</v>
      </c>
      <c r="J25" s="53" t="s">
        <v>193</v>
      </c>
      <c r="L25" s="53" t="s">
        <v>194</v>
      </c>
    </row>
    <row r="26" spans="4:12" x14ac:dyDescent="0.25">
      <c r="L26" s="53" t="s">
        <v>200</v>
      </c>
    </row>
    <row r="27" spans="4:12" x14ac:dyDescent="0.25">
      <c r="E27" s="53" t="s">
        <v>37</v>
      </c>
      <c r="F27" s="53" t="s">
        <v>723</v>
      </c>
      <c r="H27" s="53" t="s">
        <v>724</v>
      </c>
      <c r="J27" s="53" t="s">
        <v>382</v>
      </c>
      <c r="L27" s="53" t="s">
        <v>204</v>
      </c>
    </row>
    <row r="30" spans="4:12" x14ac:dyDescent="0.25">
      <c r="E30" s="53" t="s">
        <v>38</v>
      </c>
    </row>
    <row r="31" spans="4:12" x14ac:dyDescent="0.25">
      <c r="D31" s="53" t="s">
        <v>396</v>
      </c>
      <c r="E31" s="53" t="s">
        <v>757</v>
      </c>
      <c r="F31" s="53" t="s">
        <v>757</v>
      </c>
      <c r="H31" s="53" t="s">
        <v>757</v>
      </c>
      <c r="J31" s="53" t="s">
        <v>394</v>
      </c>
      <c r="L31" s="53" t="s">
        <v>395</v>
      </c>
    </row>
    <row r="32" spans="4:12" x14ac:dyDescent="0.25">
      <c r="D32" s="53" t="s">
        <v>400</v>
      </c>
      <c r="E32" s="53" t="s">
        <v>757</v>
      </c>
      <c r="F32" s="53" t="s">
        <v>757</v>
      </c>
      <c r="H32" s="53" t="s">
        <v>757</v>
      </c>
      <c r="J32" s="53" t="s">
        <v>212</v>
      </c>
      <c r="L32" s="53" t="s">
        <v>213</v>
      </c>
    </row>
    <row r="33" spans="4:12" x14ac:dyDescent="0.25">
      <c r="D33" s="53" t="s">
        <v>408</v>
      </c>
      <c r="E33" s="53" t="s">
        <v>757</v>
      </c>
      <c r="F33" s="53" t="s">
        <v>757</v>
      </c>
      <c r="H33" s="53" t="s">
        <v>757</v>
      </c>
      <c r="J33" s="53" t="s">
        <v>218</v>
      </c>
      <c r="L33" s="53" t="s">
        <v>219</v>
      </c>
    </row>
    <row r="34" spans="4:12" x14ac:dyDescent="0.25">
      <c r="D34" s="53" t="s">
        <v>412</v>
      </c>
      <c r="E34" s="53" t="s">
        <v>757</v>
      </c>
      <c r="F34" s="53" t="s">
        <v>757</v>
      </c>
      <c r="H34" s="53" t="s">
        <v>757</v>
      </c>
      <c r="J34" s="53" t="s">
        <v>224</v>
      </c>
      <c r="L34" s="53" t="s">
        <v>225</v>
      </c>
    </row>
    <row r="35" spans="4:12" x14ac:dyDescent="0.25">
      <c r="D35" s="53" t="s">
        <v>416</v>
      </c>
      <c r="E35" s="53" t="s">
        <v>757</v>
      </c>
      <c r="F35" s="53" t="s">
        <v>757</v>
      </c>
      <c r="H35" s="53" t="s">
        <v>757</v>
      </c>
      <c r="J35" s="53" t="s">
        <v>230</v>
      </c>
      <c r="L35" s="53" t="s">
        <v>231</v>
      </c>
    </row>
    <row r="36" spans="4:12" x14ac:dyDescent="0.25">
      <c r="D36" s="53" t="s">
        <v>420</v>
      </c>
      <c r="E36" s="53" t="s">
        <v>757</v>
      </c>
      <c r="F36" s="53" t="s">
        <v>757</v>
      </c>
      <c r="H36" s="53" t="s">
        <v>757</v>
      </c>
      <c r="J36" s="53" t="s">
        <v>236</v>
      </c>
      <c r="L36" s="53" t="s">
        <v>237</v>
      </c>
    </row>
    <row r="37" spans="4:12" x14ac:dyDescent="0.25">
      <c r="D37" s="53" t="s">
        <v>426</v>
      </c>
      <c r="E37" s="53" t="s">
        <v>757</v>
      </c>
      <c r="F37" s="53" t="s">
        <v>757</v>
      </c>
      <c r="H37" s="53" t="s">
        <v>757</v>
      </c>
      <c r="J37" s="53" t="s">
        <v>242</v>
      </c>
      <c r="L37" s="53" t="s">
        <v>243</v>
      </c>
    </row>
    <row r="38" spans="4:12" x14ac:dyDescent="0.25">
      <c r="E38" s="53" t="s">
        <v>55</v>
      </c>
      <c r="F38" s="53" t="s">
        <v>739</v>
      </c>
      <c r="H38" s="53" t="s">
        <v>740</v>
      </c>
      <c r="J38" s="53" t="s">
        <v>248</v>
      </c>
      <c r="L38" s="53" t="s">
        <v>249</v>
      </c>
    </row>
    <row r="40" spans="4:12" x14ac:dyDescent="0.25">
      <c r="E40" s="53" t="s">
        <v>56</v>
      </c>
      <c r="F40" s="53" t="s">
        <v>741</v>
      </c>
      <c r="H40" s="53" t="s">
        <v>742</v>
      </c>
      <c r="J40" s="53" t="s">
        <v>261</v>
      </c>
      <c r="L40" s="53" t="s">
        <v>262</v>
      </c>
    </row>
    <row r="42" spans="4:12" x14ac:dyDescent="0.25">
      <c r="D42" s="53" t="s">
        <v>436</v>
      </c>
      <c r="E42" s="53" t="s">
        <v>757</v>
      </c>
      <c r="F42" s="53" t="s">
        <v>757</v>
      </c>
      <c r="H42" s="53" t="s">
        <v>757</v>
      </c>
      <c r="J42" s="53" t="s">
        <v>267</v>
      </c>
      <c r="L42" s="53" t="s">
        <v>268</v>
      </c>
    </row>
    <row r="43" spans="4:12" x14ac:dyDescent="0.25">
      <c r="D43" s="53" t="s">
        <v>442</v>
      </c>
      <c r="E43" s="53" t="s">
        <v>757</v>
      </c>
      <c r="F43" s="53" t="s">
        <v>757</v>
      </c>
      <c r="H43" s="53" t="s">
        <v>757</v>
      </c>
      <c r="J43" s="53" t="s">
        <v>432</v>
      </c>
      <c r="L43" s="53" t="s">
        <v>433</v>
      </c>
    </row>
    <row r="44" spans="4:12" x14ac:dyDescent="0.25">
      <c r="D44" s="53" t="s">
        <v>446</v>
      </c>
      <c r="E44" s="53" t="s">
        <v>757</v>
      </c>
      <c r="F44" s="53" t="s">
        <v>757</v>
      </c>
      <c r="H44" s="53" t="s">
        <v>757</v>
      </c>
      <c r="J44" s="53" t="s">
        <v>272</v>
      </c>
      <c r="L44" s="53" t="s">
        <v>273</v>
      </c>
    </row>
    <row r="46" spans="4:12" x14ac:dyDescent="0.25">
      <c r="E46" s="53" t="s">
        <v>323</v>
      </c>
      <c r="F46" s="53" t="s">
        <v>750</v>
      </c>
      <c r="H46" s="53" t="s">
        <v>751</v>
      </c>
      <c r="J46" s="53" t="s">
        <v>284</v>
      </c>
      <c r="L46" s="53" t="s">
        <v>285</v>
      </c>
    </row>
    <row r="48" spans="4:12" x14ac:dyDescent="0.25">
      <c r="D48" s="53" t="s">
        <v>455</v>
      </c>
      <c r="E48" s="53" t="s">
        <v>757</v>
      </c>
      <c r="F48" s="53" t="s">
        <v>757</v>
      </c>
      <c r="H48" s="53" t="s">
        <v>757</v>
      </c>
      <c r="J48" s="53" t="s">
        <v>290</v>
      </c>
      <c r="L48" s="53" t="s">
        <v>291</v>
      </c>
    </row>
    <row r="50" spans="5:12" x14ac:dyDescent="0.25">
      <c r="E50" s="53" t="s">
        <v>67</v>
      </c>
      <c r="F50" s="53" t="s">
        <v>754</v>
      </c>
      <c r="G50" s="53" t="s">
        <v>467</v>
      </c>
      <c r="H50" s="53" t="s">
        <v>755</v>
      </c>
      <c r="J50" s="53" t="s">
        <v>295</v>
      </c>
      <c r="L50" s="53" t="s">
        <v>296</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5" x14ac:dyDescent="0.25"/>
  <sheetData>
    <row r="1" spans="1:12" x14ac:dyDescent="0.25">
      <c r="A1" s="53" t="s">
        <v>775</v>
      </c>
      <c r="B1" s="53" t="s">
        <v>322</v>
      </c>
    </row>
    <row r="3" spans="1:12" x14ac:dyDescent="0.25">
      <c r="D3" s="53" t="s">
        <v>680</v>
      </c>
    </row>
    <row r="6" spans="1:12" x14ac:dyDescent="0.25">
      <c r="E6" s="53" t="s">
        <v>317</v>
      </c>
      <c r="F6" s="53" t="s">
        <v>121</v>
      </c>
      <c r="H6" s="53" t="s">
        <v>685</v>
      </c>
    </row>
    <row r="7" spans="1:12" x14ac:dyDescent="0.25">
      <c r="B7" s="53" t="s">
        <v>324</v>
      </c>
      <c r="E7" s="53" t="s">
        <v>316</v>
      </c>
      <c r="F7" s="53" t="s">
        <v>122</v>
      </c>
      <c r="H7" s="53" t="s">
        <v>686</v>
      </c>
    </row>
    <row r="8" spans="1:12" x14ac:dyDescent="0.25">
      <c r="H8" s="53" t="s">
        <v>684</v>
      </c>
      <c r="J8" s="53" t="s">
        <v>683</v>
      </c>
    </row>
    <row r="9" spans="1:12" x14ac:dyDescent="0.25">
      <c r="F9" s="53" t="s">
        <v>9</v>
      </c>
      <c r="H9" s="53" t="s">
        <v>678</v>
      </c>
      <c r="J9" s="53" t="s">
        <v>11</v>
      </c>
      <c r="L9" s="53" t="s">
        <v>12</v>
      </c>
    </row>
    <row r="11" spans="1:12" x14ac:dyDescent="0.25">
      <c r="E11" s="53" t="s">
        <v>14</v>
      </c>
    </row>
    <row r="12" spans="1:12" x14ac:dyDescent="0.25">
      <c r="D12" s="53" t="s">
        <v>687</v>
      </c>
      <c r="E12" s="53" t="s">
        <v>477</v>
      </c>
      <c r="F12" s="53" t="s">
        <v>695</v>
      </c>
      <c r="H12" s="53" t="s">
        <v>696</v>
      </c>
      <c r="J12" s="53" t="s">
        <v>697</v>
      </c>
      <c r="L12" s="53" t="s">
        <v>698</v>
      </c>
    </row>
    <row r="13" spans="1:12" x14ac:dyDescent="0.25">
      <c r="D13" s="53" t="s">
        <v>688</v>
      </c>
      <c r="E13" s="53" t="s">
        <v>329</v>
      </c>
      <c r="F13" s="53" t="s">
        <v>699</v>
      </c>
      <c r="H13" s="53" t="s">
        <v>700</v>
      </c>
      <c r="J13" s="53" t="s">
        <v>701</v>
      </c>
      <c r="L13" s="53" t="s">
        <v>132</v>
      </c>
    </row>
    <row r="14" spans="1:12" x14ac:dyDescent="0.25">
      <c r="D14" s="53" t="s">
        <v>689</v>
      </c>
      <c r="E14" s="53" t="s">
        <v>333</v>
      </c>
      <c r="F14" s="53" t="s">
        <v>702</v>
      </c>
      <c r="H14" s="53" t="s">
        <v>703</v>
      </c>
      <c r="J14" s="53" t="s">
        <v>138</v>
      </c>
      <c r="L14" s="53" t="s">
        <v>139</v>
      </c>
    </row>
    <row r="15" spans="1:12" x14ac:dyDescent="0.25">
      <c r="D15" s="53" t="s">
        <v>352</v>
      </c>
      <c r="E15" s="53" t="s">
        <v>337</v>
      </c>
      <c r="F15" s="53" t="s">
        <v>704</v>
      </c>
      <c r="H15" s="53" t="s">
        <v>705</v>
      </c>
      <c r="J15" s="53" t="s">
        <v>144</v>
      </c>
      <c r="L15" s="53" t="s">
        <v>145</v>
      </c>
    </row>
    <row r="16" spans="1:12" x14ac:dyDescent="0.25">
      <c r="D16" s="53" t="s">
        <v>358</v>
      </c>
      <c r="E16" s="53" t="s">
        <v>341</v>
      </c>
      <c r="F16" s="53" t="s">
        <v>706</v>
      </c>
      <c r="H16" s="53" t="s">
        <v>707</v>
      </c>
      <c r="J16" s="53" t="s">
        <v>150</v>
      </c>
      <c r="L16" s="53" t="s">
        <v>151</v>
      </c>
    </row>
    <row r="17" spans="4:12" x14ac:dyDescent="0.25">
      <c r="D17" s="53" t="s">
        <v>690</v>
      </c>
      <c r="E17" s="53" t="s">
        <v>345</v>
      </c>
      <c r="F17" s="53" t="s">
        <v>708</v>
      </c>
      <c r="H17" s="53" t="s">
        <v>709</v>
      </c>
      <c r="J17" s="53" t="s">
        <v>156</v>
      </c>
      <c r="L17" s="53" t="s">
        <v>157</v>
      </c>
    </row>
    <row r="18" spans="4:12" x14ac:dyDescent="0.25">
      <c r="E18" s="53" t="s">
        <v>25</v>
      </c>
      <c r="F18" s="53" t="s">
        <v>710</v>
      </c>
      <c r="H18" s="53" t="s">
        <v>711</v>
      </c>
      <c r="J18" s="53" t="s">
        <v>162</v>
      </c>
      <c r="L18" s="53" t="s">
        <v>163</v>
      </c>
    </row>
    <row r="20" spans="4:12" x14ac:dyDescent="0.25">
      <c r="E20" s="53" t="s">
        <v>26</v>
      </c>
    </row>
    <row r="21" spans="4:12" x14ac:dyDescent="0.25">
      <c r="D21" s="53" t="s">
        <v>691</v>
      </c>
      <c r="E21" s="53" t="s">
        <v>491</v>
      </c>
      <c r="F21" s="53" t="s">
        <v>712</v>
      </c>
      <c r="H21" s="53" t="s">
        <v>713</v>
      </c>
      <c r="J21" s="53" t="s">
        <v>169</v>
      </c>
      <c r="L21" s="53" t="s">
        <v>170</v>
      </c>
    </row>
    <row r="22" spans="4:12" x14ac:dyDescent="0.25">
      <c r="D22" s="53" t="s">
        <v>366</v>
      </c>
      <c r="E22" s="53" t="s">
        <v>714</v>
      </c>
      <c r="F22" s="53" t="s">
        <v>715</v>
      </c>
      <c r="H22" s="53" t="s">
        <v>716</v>
      </c>
      <c r="J22" s="53" t="s">
        <v>175</v>
      </c>
      <c r="L22" s="53" t="s">
        <v>176</v>
      </c>
    </row>
    <row r="23" spans="4:12" x14ac:dyDescent="0.25">
      <c r="D23" s="53" t="s">
        <v>693</v>
      </c>
      <c r="E23" s="53" t="s">
        <v>692</v>
      </c>
      <c r="F23" s="53" t="s">
        <v>717</v>
      </c>
      <c r="H23" s="53" t="s">
        <v>718</v>
      </c>
      <c r="J23" s="53" t="s">
        <v>181</v>
      </c>
      <c r="L23" s="53" t="s">
        <v>182</v>
      </c>
    </row>
    <row r="24" spans="4:12" x14ac:dyDescent="0.25">
      <c r="D24" s="53" t="s">
        <v>673</v>
      </c>
      <c r="E24" s="53" t="s">
        <v>367</v>
      </c>
      <c r="F24" s="53" t="s">
        <v>719</v>
      </c>
      <c r="H24" s="53" t="s">
        <v>720</v>
      </c>
      <c r="J24" s="53" t="s">
        <v>187</v>
      </c>
      <c r="L24" s="53" t="s">
        <v>188</v>
      </c>
    </row>
    <row r="25" spans="4:12" x14ac:dyDescent="0.25">
      <c r="E25" s="53" t="s">
        <v>36</v>
      </c>
      <c r="F25" s="53" t="s">
        <v>721</v>
      </c>
      <c r="H25" s="53" t="s">
        <v>722</v>
      </c>
      <c r="J25" s="53" t="s">
        <v>193</v>
      </c>
      <c r="L25" s="53" t="s">
        <v>194</v>
      </c>
    </row>
    <row r="26" spans="4:12" x14ac:dyDescent="0.25">
      <c r="L26" s="53" t="s">
        <v>200</v>
      </c>
    </row>
    <row r="27" spans="4:12" x14ac:dyDescent="0.25">
      <c r="E27" s="53" t="s">
        <v>37</v>
      </c>
      <c r="F27" s="53" t="s">
        <v>723</v>
      </c>
      <c r="H27" s="53" t="s">
        <v>724</v>
      </c>
      <c r="J27" s="53" t="s">
        <v>382</v>
      </c>
      <c r="L27" s="53" t="s">
        <v>204</v>
      </c>
    </row>
    <row r="30" spans="4:12" x14ac:dyDescent="0.25">
      <c r="E30" s="53" t="s">
        <v>38</v>
      </c>
    </row>
    <row r="31" spans="4:12" x14ac:dyDescent="0.25">
      <c r="D31" s="53" t="s">
        <v>396</v>
      </c>
      <c r="E31" s="53" t="s">
        <v>505</v>
      </c>
      <c r="F31" s="53" t="s">
        <v>725</v>
      </c>
      <c r="H31" s="53" t="s">
        <v>726</v>
      </c>
      <c r="J31" s="53" t="s">
        <v>394</v>
      </c>
      <c r="L31" s="53" t="s">
        <v>395</v>
      </c>
    </row>
    <row r="32" spans="4:12" x14ac:dyDescent="0.25">
      <c r="D32" s="53" t="s">
        <v>400</v>
      </c>
      <c r="E32" s="53" t="s">
        <v>508</v>
      </c>
      <c r="F32" s="53" t="s">
        <v>727</v>
      </c>
      <c r="H32" s="53" t="s">
        <v>728</v>
      </c>
      <c r="J32" s="53" t="s">
        <v>212</v>
      </c>
      <c r="L32" s="53" t="s">
        <v>213</v>
      </c>
    </row>
    <row r="33" spans="4:12" x14ac:dyDescent="0.25">
      <c r="D33" s="53" t="s">
        <v>408</v>
      </c>
      <c r="E33" s="53" t="s">
        <v>511</v>
      </c>
      <c r="F33" s="53" t="s">
        <v>729</v>
      </c>
      <c r="H33" s="53" t="s">
        <v>730</v>
      </c>
      <c r="J33" s="53" t="s">
        <v>218</v>
      </c>
      <c r="L33" s="53" t="s">
        <v>219</v>
      </c>
    </row>
    <row r="34" spans="4:12" x14ac:dyDescent="0.25">
      <c r="D34" s="53" t="s">
        <v>412</v>
      </c>
      <c r="E34" s="53" t="s">
        <v>514</v>
      </c>
      <c r="F34" s="53" t="s">
        <v>731</v>
      </c>
      <c r="H34" s="53" t="s">
        <v>732</v>
      </c>
      <c r="J34" s="53" t="s">
        <v>224</v>
      </c>
      <c r="L34" s="53" t="s">
        <v>225</v>
      </c>
    </row>
    <row r="35" spans="4:12" x14ac:dyDescent="0.25">
      <c r="D35" s="53" t="s">
        <v>416</v>
      </c>
      <c r="E35" s="53" t="s">
        <v>397</v>
      </c>
      <c r="F35" s="53" t="s">
        <v>733</v>
      </c>
      <c r="H35" s="53" t="s">
        <v>734</v>
      </c>
      <c r="J35" s="53" t="s">
        <v>230</v>
      </c>
      <c r="L35" s="53" t="s">
        <v>231</v>
      </c>
    </row>
    <row r="36" spans="4:12" x14ac:dyDescent="0.25">
      <c r="D36" s="53" t="s">
        <v>420</v>
      </c>
      <c r="E36" s="53" t="s">
        <v>401</v>
      </c>
      <c r="F36" s="53" t="s">
        <v>735</v>
      </c>
      <c r="H36" s="53" t="s">
        <v>736</v>
      </c>
      <c r="J36" s="53" t="s">
        <v>236</v>
      </c>
      <c r="L36" s="53" t="s">
        <v>237</v>
      </c>
    </row>
    <row r="37" spans="4:12" x14ac:dyDescent="0.25">
      <c r="D37" s="53" t="s">
        <v>426</v>
      </c>
      <c r="E37" s="53" t="s">
        <v>405</v>
      </c>
      <c r="F37" s="53" t="s">
        <v>737</v>
      </c>
      <c r="H37" s="53" t="s">
        <v>738</v>
      </c>
      <c r="J37" s="53" t="s">
        <v>242</v>
      </c>
      <c r="L37" s="53" t="s">
        <v>243</v>
      </c>
    </row>
    <row r="38" spans="4:12" x14ac:dyDescent="0.25">
      <c r="E38" s="53" t="s">
        <v>55</v>
      </c>
      <c r="F38" s="53" t="s">
        <v>739</v>
      </c>
      <c r="H38" s="53" t="s">
        <v>740</v>
      </c>
      <c r="J38" s="53" t="s">
        <v>248</v>
      </c>
      <c r="L38" s="53" t="s">
        <v>249</v>
      </c>
    </row>
    <row r="40" spans="4:12" x14ac:dyDescent="0.25">
      <c r="E40" s="53" t="s">
        <v>56</v>
      </c>
      <c r="F40" s="53" t="s">
        <v>741</v>
      </c>
      <c r="H40" s="53" t="s">
        <v>742</v>
      </c>
      <c r="J40" s="53" t="s">
        <v>261</v>
      </c>
      <c r="L40" s="53" t="s">
        <v>262</v>
      </c>
    </row>
    <row r="42" spans="4:12" x14ac:dyDescent="0.25">
      <c r="D42" s="53" t="s">
        <v>436</v>
      </c>
      <c r="E42" s="53" t="s">
        <v>427</v>
      </c>
      <c r="F42" s="53" t="s">
        <v>743</v>
      </c>
      <c r="H42" s="53" t="s">
        <v>744</v>
      </c>
      <c r="J42" s="53" t="s">
        <v>267</v>
      </c>
      <c r="L42" s="53" t="s">
        <v>268</v>
      </c>
    </row>
    <row r="43" spans="4:12" x14ac:dyDescent="0.25">
      <c r="D43" s="53" t="s">
        <v>442</v>
      </c>
      <c r="E43" s="53" t="s">
        <v>745</v>
      </c>
      <c r="F43" s="53" t="s">
        <v>746</v>
      </c>
      <c r="H43" s="53" t="s">
        <v>747</v>
      </c>
      <c r="J43" s="53" t="s">
        <v>432</v>
      </c>
      <c r="L43" s="53" t="s">
        <v>433</v>
      </c>
    </row>
    <row r="44" spans="4:12" x14ac:dyDescent="0.25">
      <c r="D44" s="53" t="s">
        <v>446</v>
      </c>
      <c r="E44" s="53" t="s">
        <v>694</v>
      </c>
      <c r="F44" s="53" t="s">
        <v>748</v>
      </c>
      <c r="H44" s="53" t="s">
        <v>749</v>
      </c>
      <c r="J44" s="53" t="s">
        <v>272</v>
      </c>
      <c r="L44" s="53" t="s">
        <v>273</v>
      </c>
    </row>
    <row r="46" spans="4:12" x14ac:dyDescent="0.25">
      <c r="E46" s="53" t="s">
        <v>323</v>
      </c>
      <c r="F46" s="53" t="s">
        <v>750</v>
      </c>
      <c r="H46" s="53" t="s">
        <v>751</v>
      </c>
      <c r="J46" s="53" t="s">
        <v>284</v>
      </c>
      <c r="L46" s="53" t="s">
        <v>285</v>
      </c>
    </row>
    <row r="48" spans="4:12" x14ac:dyDescent="0.25">
      <c r="D48" s="53" t="s">
        <v>455</v>
      </c>
      <c r="E48" s="53" t="s">
        <v>443</v>
      </c>
      <c r="F48" s="53" t="s">
        <v>752</v>
      </c>
      <c r="H48" s="53" t="s">
        <v>753</v>
      </c>
      <c r="J48" s="53" t="s">
        <v>290</v>
      </c>
      <c r="L48" s="53" t="s">
        <v>291</v>
      </c>
    </row>
    <row r="50" spans="5:12" x14ac:dyDescent="0.25">
      <c r="E50" s="53" t="s">
        <v>67</v>
      </c>
      <c r="F50" s="53" t="s">
        <v>754</v>
      </c>
      <c r="G50" s="53" t="s">
        <v>467</v>
      </c>
      <c r="H50" s="53" t="s">
        <v>755</v>
      </c>
      <c r="J50" s="53" t="s">
        <v>295</v>
      </c>
      <c r="L50" s="53"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625</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53" t="s">
        <v>625</v>
      </c>
      <c r="B1" s="53" t="s">
        <v>322</v>
      </c>
    </row>
    <row r="3" spans="1:12" x14ac:dyDescent="0.25">
      <c r="D3" s="53" t="s">
        <v>6</v>
      </c>
    </row>
    <row r="5" spans="1:12" x14ac:dyDescent="0.25">
      <c r="D5" s="53" t="s">
        <v>87</v>
      </c>
      <c r="E5" s="53" t="s">
        <v>120</v>
      </c>
    </row>
    <row r="6" spans="1:12" x14ac:dyDescent="0.25">
      <c r="D6" s="53" t="s">
        <v>317</v>
      </c>
      <c r="E6" s="53" t="s">
        <v>121</v>
      </c>
    </row>
    <row r="7" spans="1:12" x14ac:dyDescent="0.25">
      <c r="D7" s="53" t="s">
        <v>316</v>
      </c>
      <c r="E7" s="53" t="s">
        <v>122</v>
      </c>
    </row>
    <row r="8" spans="1:12" x14ac:dyDescent="0.25">
      <c r="B8" s="53" t="s">
        <v>324</v>
      </c>
    </row>
    <row r="9" spans="1:12" x14ac:dyDescent="0.25">
      <c r="J9" s="53" t="s">
        <v>8</v>
      </c>
    </row>
    <row r="10" spans="1:12" x14ac:dyDescent="0.25">
      <c r="F10" s="53" t="s">
        <v>9</v>
      </c>
      <c r="H10" s="53" t="s">
        <v>10</v>
      </c>
      <c r="J10" s="53" t="s">
        <v>11</v>
      </c>
      <c r="L10" s="53" t="s">
        <v>12</v>
      </c>
    </row>
    <row r="12" spans="1:12" x14ac:dyDescent="0.25">
      <c r="E12" s="53" t="s">
        <v>14</v>
      </c>
    </row>
    <row r="13" spans="1:12" x14ac:dyDescent="0.25">
      <c r="D13" s="53" t="s">
        <v>328</v>
      </c>
      <c r="E13" s="53" t="s">
        <v>329</v>
      </c>
      <c r="F13" s="53" t="s">
        <v>330</v>
      </c>
      <c r="H13" s="53" t="s">
        <v>331</v>
      </c>
      <c r="J13" s="53" t="s">
        <v>131</v>
      </c>
      <c r="L13" s="53" t="s">
        <v>132</v>
      </c>
    </row>
    <row r="14" spans="1:12" x14ac:dyDescent="0.25">
      <c r="D14" s="53" t="s">
        <v>332</v>
      </c>
      <c r="E14" s="53" t="s">
        <v>333</v>
      </c>
      <c r="F14" s="53" t="s">
        <v>334</v>
      </c>
      <c r="H14" s="53" t="s">
        <v>335</v>
      </c>
      <c r="J14" s="53" t="s">
        <v>138</v>
      </c>
      <c r="L14" s="53" t="s">
        <v>139</v>
      </c>
    </row>
    <row r="15" spans="1:12" x14ac:dyDescent="0.25">
      <c r="D15" s="53" t="s">
        <v>336</v>
      </c>
      <c r="E15" s="53" t="s">
        <v>337</v>
      </c>
      <c r="F15" s="53" t="s">
        <v>338</v>
      </c>
      <c r="H15" s="53" t="s">
        <v>339</v>
      </c>
      <c r="J15" s="53" t="s">
        <v>144</v>
      </c>
      <c r="L15" s="53" t="s">
        <v>145</v>
      </c>
    </row>
    <row r="16" spans="1:12" x14ac:dyDescent="0.25">
      <c r="D16" s="53" t="s">
        <v>340</v>
      </c>
      <c r="E16" s="53" t="s">
        <v>341</v>
      </c>
      <c r="F16" s="53" t="s">
        <v>342</v>
      </c>
      <c r="H16" s="53" t="s">
        <v>343</v>
      </c>
      <c r="J16" s="53" t="s">
        <v>150</v>
      </c>
      <c r="L16" s="53" t="s">
        <v>151</v>
      </c>
    </row>
    <row r="17" spans="4:12" x14ac:dyDescent="0.25">
      <c r="D17" s="53" t="s">
        <v>344</v>
      </c>
      <c r="E17" s="53" t="s">
        <v>345</v>
      </c>
      <c r="F17" s="53" t="s">
        <v>346</v>
      </c>
      <c r="H17" s="53" t="s">
        <v>347</v>
      </c>
      <c r="J17" s="53" t="s">
        <v>156</v>
      </c>
      <c r="L17" s="53" t="s">
        <v>157</v>
      </c>
    </row>
    <row r="18" spans="4:12" x14ac:dyDescent="0.25">
      <c r="D18" s="53" t="s">
        <v>348</v>
      </c>
      <c r="E18" s="53" t="s">
        <v>349</v>
      </c>
      <c r="F18" s="53" t="s">
        <v>350</v>
      </c>
      <c r="H18" s="53" t="s">
        <v>351</v>
      </c>
      <c r="J18" s="53" t="s">
        <v>162</v>
      </c>
      <c r="L18" s="53" t="s">
        <v>163</v>
      </c>
    </row>
    <row r="19" spans="4:12" x14ac:dyDescent="0.25">
      <c r="D19" s="53" t="s">
        <v>352</v>
      </c>
      <c r="E19" s="53" t="s">
        <v>353</v>
      </c>
      <c r="F19" s="53" t="s">
        <v>354</v>
      </c>
      <c r="H19" s="53" t="s">
        <v>355</v>
      </c>
      <c r="J19" s="53" t="s">
        <v>356</v>
      </c>
      <c r="L19" s="53" t="s">
        <v>357</v>
      </c>
    </row>
    <row r="20" spans="4:12" x14ac:dyDescent="0.25">
      <c r="D20" s="53" t="s">
        <v>358</v>
      </c>
      <c r="E20" s="53" t="s">
        <v>359</v>
      </c>
      <c r="F20" s="53" t="s">
        <v>360</v>
      </c>
      <c r="H20" s="53" t="s">
        <v>361</v>
      </c>
      <c r="J20" s="53" t="s">
        <v>362</v>
      </c>
      <c r="L20" s="53" t="s">
        <v>363</v>
      </c>
    </row>
    <row r="21" spans="4:12" x14ac:dyDescent="0.25">
      <c r="E21" s="53" t="s">
        <v>25</v>
      </c>
      <c r="F21" s="53" t="s">
        <v>364</v>
      </c>
      <c r="H21" s="53" t="s">
        <v>365</v>
      </c>
      <c r="J21" s="53" t="s">
        <v>169</v>
      </c>
      <c r="L21" s="53" t="s">
        <v>170</v>
      </c>
    </row>
    <row r="23" spans="4:12" x14ac:dyDescent="0.25">
      <c r="E23" s="53" t="s">
        <v>26</v>
      </c>
    </row>
    <row r="24" spans="4:12" x14ac:dyDescent="0.25">
      <c r="D24" s="53" t="s">
        <v>366</v>
      </c>
      <c r="E24" s="53" t="s">
        <v>367</v>
      </c>
      <c r="F24" s="53" t="s">
        <v>368</v>
      </c>
      <c r="H24" s="53" t="s">
        <v>369</v>
      </c>
      <c r="J24" s="53" t="s">
        <v>187</v>
      </c>
      <c r="L24" s="53" t="s">
        <v>188</v>
      </c>
    </row>
    <row r="25" spans="4:12" x14ac:dyDescent="0.25">
      <c r="D25" s="53" t="s">
        <v>370</v>
      </c>
      <c r="E25" s="53" t="s">
        <v>371</v>
      </c>
      <c r="F25" s="53" t="s">
        <v>372</v>
      </c>
      <c r="H25" s="53" t="s">
        <v>373</v>
      </c>
      <c r="J25" s="53" t="s">
        <v>193</v>
      </c>
      <c r="L25" s="53" t="s">
        <v>194</v>
      </c>
    </row>
    <row r="26" spans="4:12" x14ac:dyDescent="0.25">
      <c r="D26" s="53" t="s">
        <v>374</v>
      </c>
      <c r="E26" s="53" t="s">
        <v>375</v>
      </c>
      <c r="F26" s="53" t="s">
        <v>376</v>
      </c>
      <c r="H26" s="53" t="s">
        <v>377</v>
      </c>
      <c r="J26" s="53" t="s">
        <v>199</v>
      </c>
      <c r="L26" s="53" t="s">
        <v>200</v>
      </c>
    </row>
    <row r="27" spans="4:12" x14ac:dyDescent="0.25">
      <c r="D27" s="53" t="s">
        <v>378</v>
      </c>
      <c r="E27" s="53" t="s">
        <v>379</v>
      </c>
      <c r="F27" s="53" t="s">
        <v>380</v>
      </c>
      <c r="H27" s="53" t="s">
        <v>381</v>
      </c>
      <c r="J27" s="53" t="s">
        <v>382</v>
      </c>
      <c r="L27" s="53" t="s">
        <v>204</v>
      </c>
    </row>
    <row r="28" spans="4:12" x14ac:dyDescent="0.25">
      <c r="D28" s="53" t="s">
        <v>383</v>
      </c>
      <c r="E28" s="53" t="s">
        <v>384</v>
      </c>
      <c r="F28" s="53" t="s">
        <v>385</v>
      </c>
      <c r="H28" s="53" t="s">
        <v>386</v>
      </c>
      <c r="J28" s="53" t="s">
        <v>207</v>
      </c>
      <c r="L28" s="53" t="s">
        <v>208</v>
      </c>
    </row>
    <row r="29" spans="4:12" x14ac:dyDescent="0.25">
      <c r="E29" s="53" t="s">
        <v>36</v>
      </c>
      <c r="F29" s="53" t="s">
        <v>387</v>
      </c>
      <c r="H29" s="53" t="s">
        <v>388</v>
      </c>
      <c r="J29" s="53" t="s">
        <v>389</v>
      </c>
      <c r="L29" s="53" t="s">
        <v>390</v>
      </c>
    </row>
    <row r="30" spans="4:12" x14ac:dyDescent="0.25">
      <c r="L30" s="53" t="s">
        <v>391</v>
      </c>
    </row>
    <row r="31" spans="4:12" x14ac:dyDescent="0.25">
      <c r="E31" s="53" t="s">
        <v>37</v>
      </c>
      <c r="F31" s="53" t="s">
        <v>392</v>
      </c>
      <c r="H31" s="53" t="s">
        <v>393</v>
      </c>
      <c r="J31" s="53" t="s">
        <v>394</v>
      </c>
      <c r="L31" s="53" t="s">
        <v>395</v>
      </c>
    </row>
    <row r="34" spans="4:12" x14ac:dyDescent="0.25">
      <c r="E34" s="53" t="s">
        <v>38</v>
      </c>
    </row>
    <row r="35" spans="4:12" x14ac:dyDescent="0.25">
      <c r="D35" s="53" t="s">
        <v>396</v>
      </c>
      <c r="E35" s="53" t="s">
        <v>397</v>
      </c>
      <c r="F35" s="53" t="s">
        <v>398</v>
      </c>
      <c r="H35" s="53" t="s">
        <v>399</v>
      </c>
      <c r="J35" s="53" t="s">
        <v>230</v>
      </c>
      <c r="L35" s="53" t="s">
        <v>231</v>
      </c>
    </row>
    <row r="36" spans="4:12" x14ac:dyDescent="0.25">
      <c r="D36" s="53" t="s">
        <v>400</v>
      </c>
      <c r="E36" s="53" t="s">
        <v>401</v>
      </c>
      <c r="F36" s="53" t="s">
        <v>402</v>
      </c>
      <c r="H36" s="53" t="s">
        <v>403</v>
      </c>
      <c r="J36" s="53" t="s">
        <v>236</v>
      </c>
      <c r="L36" s="53" t="s">
        <v>237</v>
      </c>
    </row>
    <row r="37" spans="4:12" x14ac:dyDescent="0.25">
      <c r="D37" s="53" t="s">
        <v>404</v>
      </c>
      <c r="E37" s="53" t="s">
        <v>405</v>
      </c>
      <c r="F37" s="53" t="s">
        <v>406</v>
      </c>
      <c r="H37" s="53" t="s">
        <v>407</v>
      </c>
      <c r="J37" s="53" t="s">
        <v>242</v>
      </c>
      <c r="L37" s="53" t="s">
        <v>243</v>
      </c>
    </row>
    <row r="38" spans="4:12" x14ac:dyDescent="0.25">
      <c r="D38" s="53" t="s">
        <v>408</v>
      </c>
      <c r="E38" s="53" t="s">
        <v>409</v>
      </c>
      <c r="F38" s="53" t="s">
        <v>410</v>
      </c>
      <c r="H38" s="53" t="s">
        <v>411</v>
      </c>
      <c r="J38" s="53" t="s">
        <v>248</v>
      </c>
      <c r="L38" s="53" t="s">
        <v>249</v>
      </c>
    </row>
    <row r="39" spans="4:12" x14ac:dyDescent="0.25">
      <c r="D39" s="53" t="s">
        <v>412</v>
      </c>
      <c r="E39" s="53" t="s">
        <v>413</v>
      </c>
      <c r="F39" s="53" t="s">
        <v>414</v>
      </c>
      <c r="H39" s="53" t="s">
        <v>415</v>
      </c>
      <c r="J39" s="53" t="s">
        <v>255</v>
      </c>
      <c r="L39" s="53" t="s">
        <v>256</v>
      </c>
    </row>
    <row r="40" spans="4:12" x14ac:dyDescent="0.25">
      <c r="D40" s="53" t="s">
        <v>416</v>
      </c>
      <c r="E40" s="53" t="s">
        <v>417</v>
      </c>
      <c r="F40" s="53" t="s">
        <v>418</v>
      </c>
      <c r="H40" s="53" t="s">
        <v>419</v>
      </c>
      <c r="J40" s="53" t="s">
        <v>261</v>
      </c>
      <c r="L40" s="53" t="s">
        <v>262</v>
      </c>
    </row>
    <row r="41" spans="4:12" x14ac:dyDescent="0.25">
      <c r="D41" s="53" t="s">
        <v>420</v>
      </c>
      <c r="E41" s="53" t="s">
        <v>421</v>
      </c>
      <c r="F41" s="53" t="s">
        <v>422</v>
      </c>
      <c r="H41" s="53" t="s">
        <v>423</v>
      </c>
      <c r="J41" s="53" t="s">
        <v>424</v>
      </c>
      <c r="L41" s="53" t="s">
        <v>425</v>
      </c>
    </row>
    <row r="42" spans="4:12" x14ac:dyDescent="0.25">
      <c r="D42" s="53" t="s">
        <v>426</v>
      </c>
      <c r="E42" s="53" t="s">
        <v>427</v>
      </c>
      <c r="F42" s="53" t="s">
        <v>428</v>
      </c>
      <c r="H42" s="53" t="s">
        <v>429</v>
      </c>
      <c r="J42" s="53" t="s">
        <v>267</v>
      </c>
      <c r="L42" s="53" t="s">
        <v>268</v>
      </c>
    </row>
    <row r="43" spans="4:12" x14ac:dyDescent="0.25">
      <c r="E43" s="53" t="s">
        <v>55</v>
      </c>
      <c r="F43" s="53" t="s">
        <v>430</v>
      </c>
      <c r="H43" s="53" t="s">
        <v>431</v>
      </c>
      <c r="J43" s="53" t="s">
        <v>432</v>
      </c>
      <c r="L43" s="53" t="s">
        <v>433</v>
      </c>
    </row>
    <row r="45" spans="4:12" x14ac:dyDescent="0.25">
      <c r="E45" s="53" t="s">
        <v>56</v>
      </c>
      <c r="F45" s="53" t="s">
        <v>434</v>
      </c>
      <c r="H45" s="53" t="s">
        <v>435</v>
      </c>
      <c r="J45" s="53" t="s">
        <v>278</v>
      </c>
      <c r="L45" s="53" t="s">
        <v>279</v>
      </c>
    </row>
    <row r="47" spans="4:12" x14ac:dyDescent="0.25">
      <c r="D47" s="53" t="s">
        <v>436</v>
      </c>
      <c r="E47" s="53" t="s">
        <v>437</v>
      </c>
      <c r="F47" s="53" t="s">
        <v>438</v>
      </c>
      <c r="H47" s="53" t="s">
        <v>439</v>
      </c>
      <c r="J47" s="53" t="s">
        <v>440</v>
      </c>
      <c r="L47" s="53" t="s">
        <v>441</v>
      </c>
    </row>
    <row r="48" spans="4:12" x14ac:dyDescent="0.25">
      <c r="D48" s="53" t="s">
        <v>442</v>
      </c>
      <c r="E48" s="53" t="s">
        <v>443</v>
      </c>
      <c r="F48" s="53" t="s">
        <v>444</v>
      </c>
      <c r="H48" s="53" t="s">
        <v>445</v>
      </c>
      <c r="J48" s="53" t="s">
        <v>290</v>
      </c>
      <c r="L48" s="53" t="s">
        <v>291</v>
      </c>
    </row>
    <row r="49" spans="4:12" x14ac:dyDescent="0.25">
      <c r="D49" s="53" t="s">
        <v>446</v>
      </c>
      <c r="E49" s="53" t="s">
        <v>447</v>
      </c>
      <c r="F49" s="53" t="s">
        <v>448</v>
      </c>
      <c r="H49" s="53" t="s">
        <v>449</v>
      </c>
      <c r="J49" s="53" t="s">
        <v>450</v>
      </c>
      <c r="L49" s="53" t="s">
        <v>451</v>
      </c>
    </row>
    <row r="51" spans="4:12" x14ac:dyDescent="0.25">
      <c r="E51" s="53" t="s">
        <v>323</v>
      </c>
      <c r="F51" s="53" t="s">
        <v>452</v>
      </c>
      <c r="H51" s="53" t="s">
        <v>453</v>
      </c>
      <c r="J51" s="53" t="s">
        <v>454</v>
      </c>
      <c r="L51" s="53" t="s">
        <v>299</v>
      </c>
    </row>
    <row r="53" spans="4:12" x14ac:dyDescent="0.25">
      <c r="D53" s="53" t="s">
        <v>455</v>
      </c>
      <c r="E53" s="53" t="s">
        <v>456</v>
      </c>
      <c r="F53" s="53" t="s">
        <v>457</v>
      </c>
      <c r="H53" s="53" t="s">
        <v>458</v>
      </c>
      <c r="J53" s="53" t="s">
        <v>459</v>
      </c>
      <c r="L53" s="53" t="s">
        <v>460</v>
      </c>
    </row>
    <row r="54" spans="4:12" x14ac:dyDescent="0.25">
      <c r="D54" s="53" t="s">
        <v>125</v>
      </c>
      <c r="E54" s="53" t="s">
        <v>461</v>
      </c>
      <c r="F54" s="53" t="s">
        <v>462</v>
      </c>
      <c r="H54" s="53" t="s">
        <v>463</v>
      </c>
      <c r="J54" s="53" t="s">
        <v>464</v>
      </c>
      <c r="L54" s="53" t="s">
        <v>465</v>
      </c>
    </row>
    <row r="56" spans="4:12" x14ac:dyDescent="0.25">
      <c r="E56" s="53" t="s">
        <v>67</v>
      </c>
      <c r="F56" s="53" t="s">
        <v>466</v>
      </c>
      <c r="G56" s="53" t="s">
        <v>467</v>
      </c>
      <c r="H56" s="53" t="s">
        <v>468</v>
      </c>
      <c r="J56" s="53" t="s">
        <v>311</v>
      </c>
      <c r="L56" s="53"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53" t="s">
        <v>626</v>
      </c>
      <c r="B1" s="53" t="s">
        <v>322</v>
      </c>
    </row>
    <row r="3" spans="1:8" x14ac:dyDescent="0.25">
      <c r="D3" s="53" t="s">
        <v>68</v>
      </c>
    </row>
    <row r="5" spans="1:8" x14ac:dyDescent="0.25">
      <c r="D5" s="53" t="s">
        <v>469</v>
      </c>
    </row>
    <row r="8" spans="1:8" x14ac:dyDescent="0.25">
      <c r="D8" s="53" t="s">
        <v>69</v>
      </c>
    </row>
    <row r="9" spans="1:8" x14ac:dyDescent="0.25">
      <c r="F9" s="53" t="s">
        <v>72</v>
      </c>
    </row>
    <row r="10" spans="1:8" x14ac:dyDescent="0.25">
      <c r="D10" s="53" t="s">
        <v>470</v>
      </c>
      <c r="F10" s="53" t="s">
        <v>471</v>
      </c>
      <c r="H10" s="53" t="s">
        <v>472</v>
      </c>
    </row>
    <row r="11" spans="1:8" x14ac:dyDescent="0.25">
      <c r="B11" s="53" t="s">
        <v>321</v>
      </c>
      <c r="D11" s="53" t="s">
        <v>473</v>
      </c>
      <c r="F11" s="53" t="s">
        <v>474</v>
      </c>
      <c r="H11" s="53" t="s">
        <v>475</v>
      </c>
    </row>
    <row r="12" spans="1:8" x14ac:dyDescent="0.25">
      <c r="D12" s="53" t="s">
        <v>476</v>
      </c>
      <c r="F12" s="53" t="s">
        <v>477</v>
      </c>
      <c r="H12" s="53" t="s">
        <v>478</v>
      </c>
    </row>
    <row r="13" spans="1:8" x14ac:dyDescent="0.25">
      <c r="D13" s="53" t="s">
        <v>479</v>
      </c>
      <c r="F13" s="53" t="s">
        <v>329</v>
      </c>
      <c r="H13" s="53" t="s">
        <v>480</v>
      </c>
    </row>
    <row r="14" spans="1:8" x14ac:dyDescent="0.25">
      <c r="D14" s="53" t="s">
        <v>481</v>
      </c>
      <c r="F14" s="53" t="s">
        <v>333</v>
      </c>
      <c r="H14" s="53" t="s">
        <v>482</v>
      </c>
    </row>
    <row r="15" spans="1:8" x14ac:dyDescent="0.25">
      <c r="D15" s="53" t="s">
        <v>483</v>
      </c>
      <c r="F15" s="53" t="s">
        <v>337</v>
      </c>
      <c r="H15" s="53" t="s">
        <v>484</v>
      </c>
    </row>
    <row r="16" spans="1:8" x14ac:dyDescent="0.25">
      <c r="F16" s="53" t="s">
        <v>78</v>
      </c>
      <c r="H16" s="53" t="s">
        <v>485</v>
      </c>
    </row>
    <row r="18" spans="4:13" x14ac:dyDescent="0.25">
      <c r="F18" s="53" t="s">
        <v>79</v>
      </c>
    </row>
    <row r="19" spans="4:13" x14ac:dyDescent="0.25">
      <c r="D19" s="53" t="s">
        <v>486</v>
      </c>
      <c r="F19" s="53" t="s">
        <v>353</v>
      </c>
      <c r="H19" s="53" t="s">
        <v>487</v>
      </c>
    </row>
    <row r="20" spans="4:13" x14ac:dyDescent="0.25">
      <c r="D20" s="53" t="s">
        <v>488</v>
      </c>
      <c r="F20" s="53" t="s">
        <v>359</v>
      </c>
      <c r="H20" s="53" t="s">
        <v>489</v>
      </c>
      <c r="K20" s="53" t="s">
        <v>73</v>
      </c>
      <c r="L20" s="53" t="s">
        <v>74</v>
      </c>
    </row>
    <row r="21" spans="4:13" x14ac:dyDescent="0.25">
      <c r="D21" s="53" t="s">
        <v>490</v>
      </c>
      <c r="F21" s="53" t="s">
        <v>491</v>
      </c>
      <c r="H21" s="53" t="s">
        <v>492</v>
      </c>
      <c r="K21" s="53" t="s">
        <v>75</v>
      </c>
      <c r="L21" s="53" t="s">
        <v>76</v>
      </c>
      <c r="M21" s="53" t="s">
        <v>77</v>
      </c>
    </row>
    <row r="22" spans="4:13" x14ac:dyDescent="0.25">
      <c r="F22" s="53" t="s">
        <v>78</v>
      </c>
      <c r="H22" s="53" t="s">
        <v>493</v>
      </c>
      <c r="K22" s="53" t="s">
        <v>153</v>
      </c>
      <c r="L22" s="53" t="s">
        <v>494</v>
      </c>
    </row>
    <row r="23" spans="4:13" x14ac:dyDescent="0.25">
      <c r="K23" s="53" t="s">
        <v>495</v>
      </c>
      <c r="L23" s="53" t="s">
        <v>496</v>
      </c>
      <c r="M23" s="53" t="s">
        <v>497</v>
      </c>
    </row>
    <row r="25" spans="4:13" x14ac:dyDescent="0.25">
      <c r="D25" s="53" t="s">
        <v>80</v>
      </c>
      <c r="H25" s="53" t="s">
        <v>498</v>
      </c>
      <c r="K25" s="53" t="s">
        <v>499</v>
      </c>
    </row>
    <row r="26" spans="4:13" x14ac:dyDescent="0.25">
      <c r="K26" s="53" t="s">
        <v>500</v>
      </c>
    </row>
    <row r="28" spans="4:13" x14ac:dyDescent="0.25">
      <c r="D28" s="53" t="s">
        <v>81</v>
      </c>
    </row>
    <row r="29" spans="4:13" x14ac:dyDescent="0.25">
      <c r="F29" s="53" t="s">
        <v>82</v>
      </c>
    </row>
    <row r="30" spans="4:13" x14ac:dyDescent="0.25">
      <c r="D30" s="53" t="s">
        <v>501</v>
      </c>
      <c r="F30" s="53" t="s">
        <v>502</v>
      </c>
      <c r="H30" s="53" t="s">
        <v>503</v>
      </c>
    </row>
    <row r="31" spans="4:13" x14ac:dyDescent="0.25">
      <c r="D31" s="53" t="s">
        <v>504</v>
      </c>
      <c r="F31" s="53" t="s">
        <v>505</v>
      </c>
      <c r="H31" s="53" t="s">
        <v>506</v>
      </c>
    </row>
    <row r="32" spans="4:13" x14ac:dyDescent="0.25">
      <c r="D32" s="53" t="s">
        <v>507</v>
      </c>
      <c r="F32" s="53" t="s">
        <v>508</v>
      </c>
      <c r="H32" s="53" t="s">
        <v>509</v>
      </c>
    </row>
    <row r="33" spans="4:8" x14ac:dyDescent="0.25">
      <c r="D33" s="53" t="s">
        <v>510</v>
      </c>
      <c r="F33" s="53" t="s">
        <v>511</v>
      </c>
      <c r="H33" s="53" t="s">
        <v>512</v>
      </c>
    </row>
    <row r="34" spans="4:8" x14ac:dyDescent="0.25">
      <c r="D34" s="53" t="s">
        <v>513</v>
      </c>
      <c r="F34" s="53" t="s">
        <v>514</v>
      </c>
      <c r="H34" s="53" t="s">
        <v>515</v>
      </c>
    </row>
    <row r="35" spans="4:8" x14ac:dyDescent="0.25">
      <c r="D35" s="53" t="s">
        <v>516</v>
      </c>
      <c r="F35" s="53" t="s">
        <v>397</v>
      </c>
      <c r="H35" s="53" t="s">
        <v>517</v>
      </c>
    </row>
    <row r="36" spans="4:8" x14ac:dyDescent="0.25">
      <c r="D36" s="53" t="s">
        <v>518</v>
      </c>
      <c r="F36" s="53" t="s">
        <v>401</v>
      </c>
      <c r="H36" s="53" t="s">
        <v>519</v>
      </c>
    </row>
    <row r="37" spans="4:8" x14ac:dyDescent="0.25">
      <c r="F37" s="53" t="s">
        <v>78</v>
      </c>
      <c r="H37" s="53" t="s">
        <v>520</v>
      </c>
    </row>
    <row r="39" spans="4:8" x14ac:dyDescent="0.25">
      <c r="F39" s="53" t="s">
        <v>83</v>
      </c>
    </row>
    <row r="40" spans="4:8" x14ac:dyDescent="0.25">
      <c r="D40" s="53" t="s">
        <v>521</v>
      </c>
      <c r="F40" s="53" t="s">
        <v>417</v>
      </c>
      <c r="H40" s="53" t="s">
        <v>522</v>
      </c>
    </row>
    <row r="41" spans="4:8" x14ac:dyDescent="0.25">
      <c r="D41" s="53" t="s">
        <v>523</v>
      </c>
      <c r="F41" s="53" t="s">
        <v>421</v>
      </c>
      <c r="H41" s="53" t="s">
        <v>524</v>
      </c>
    </row>
    <row r="42" spans="4:8" x14ac:dyDescent="0.25">
      <c r="D42" s="53" t="s">
        <v>525</v>
      </c>
      <c r="F42" s="53" t="s">
        <v>427</v>
      </c>
      <c r="H42" s="53" t="s">
        <v>526</v>
      </c>
    </row>
    <row r="43" spans="4:8" x14ac:dyDescent="0.25">
      <c r="F43" s="53" t="s">
        <v>78</v>
      </c>
      <c r="H43" s="53" t="s">
        <v>527</v>
      </c>
    </row>
    <row r="45" spans="4:8" x14ac:dyDescent="0.25">
      <c r="F45" s="53" t="s">
        <v>84</v>
      </c>
      <c r="H45" s="53" t="s">
        <v>528</v>
      </c>
    </row>
    <row r="47" spans="4:8" x14ac:dyDescent="0.25">
      <c r="F47" s="53" t="s">
        <v>325</v>
      </c>
    </row>
    <row r="48" spans="4:8" x14ac:dyDescent="0.25">
      <c r="D48" s="53" t="s">
        <v>529</v>
      </c>
      <c r="F48" s="53" t="s">
        <v>443</v>
      </c>
      <c r="H48" s="53" t="s">
        <v>530</v>
      </c>
    </row>
    <row r="49" spans="4:8" x14ac:dyDescent="0.25">
      <c r="D49" s="53" t="s">
        <v>531</v>
      </c>
      <c r="F49" s="53" t="s">
        <v>447</v>
      </c>
      <c r="H49" s="53" t="s">
        <v>532</v>
      </c>
    </row>
    <row r="50" spans="4:8" x14ac:dyDescent="0.25">
      <c r="D50" s="53" t="s">
        <v>533</v>
      </c>
      <c r="F50" s="53" t="s">
        <v>534</v>
      </c>
      <c r="H50" s="53" t="s">
        <v>535</v>
      </c>
    </row>
    <row r="51" spans="4:8" x14ac:dyDescent="0.25">
      <c r="F51" s="53" t="s">
        <v>78</v>
      </c>
      <c r="H51" s="53" t="s">
        <v>301</v>
      </c>
    </row>
    <row r="53" spans="4:8" x14ac:dyDescent="0.25">
      <c r="D53" s="53" t="s">
        <v>85</v>
      </c>
      <c r="H53" s="53"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8B47DD7-6185-4A93-85B7-4EC38F8FF9C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 Me</vt:lpstr>
      <vt:lpstr>Options</vt:lpstr>
      <vt:lpstr>Income Statement</vt:lpstr>
      <vt:lpstr>End_Date</vt:lpstr>
      <vt:lpstr>LastYear_End</vt:lpstr>
      <vt:lpstr>LastYear_Start</vt:lpstr>
      <vt:lpstr>Start_Date</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with Prior Period</dc:title>
  <dc:subject>Jet Reports</dc:subject>
  <dc:creator>Stephen J. Little</dc:creator>
  <cp:keywords>P&amp;L</cp:keywords>
  <dc:description>Income Statement that compares a given period to the same period last year.</dc:description>
  <cp:lastModifiedBy>Kim R. Duey</cp:lastModifiedBy>
  <cp:lastPrinted>2011-06-29T23:22:23Z</cp:lastPrinted>
  <dcterms:created xsi:type="dcterms:W3CDTF">2011-04-27T16:25:18Z</dcterms:created>
  <dcterms:modified xsi:type="dcterms:W3CDTF">2018-10-26T16:25:26Z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Jet Reports Design Mode Active">
    <vt:bool>false</vt:bool>
  </property>
</Properties>
</file>