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1525" windowHeight="11685"/>
  </bookViews>
  <sheets>
    <sheet name="Read Me" sheetId="807" r:id="rId1"/>
    <sheet name="Options" sheetId="4" state="hidden" r:id="rId2"/>
    <sheet name="Income Statement Dashboard" sheetId="774" r:id="rId3"/>
    <sheet name="Income Statement" sheetId="2" r:id="rId4"/>
    <sheet name="Sheet4" sheetId="808" state="veryHidden" r:id="rId5"/>
    <sheet name="Sheet5" sheetId="809" state="veryHidden" r:id="rId6"/>
    <sheet name="Sheet6" sheetId="810" state="veryHidden" r:id="rId7"/>
    <sheet name="Sheet7" sheetId="811" state="veryHidden" r:id="rId8"/>
    <sheet name="Sheet8" sheetId="812" state="veryHidden" r:id="rId9"/>
    <sheet name="Sheet9" sheetId="813" state="veryHidden" r:id="rId10"/>
  </sheets>
  <definedNames>
    <definedName name="_xlchart.v1.0" hidden="1">'Income Statement Dashboard'!$K$33:$K$41</definedName>
    <definedName name="_xlchart.v1.1" hidden="1">'Income Statement Dashboard'!$M$33:$M$41</definedName>
    <definedName name="AnalysisDate">Options!$D$4</definedName>
    <definedName name="Last12End">Options!$F$10</definedName>
    <definedName name="Last12Start">Options!$F$9</definedName>
    <definedName name="LYTDEnd">Options!$E$10</definedName>
    <definedName name="LYTDStart">Options!$E$9</definedName>
    <definedName name="Prev12End">Options!$G$10</definedName>
    <definedName name="Prev12Start">Options!$G$9</definedName>
    <definedName name="TotalRevenue">'Income Statement'!$R$17</definedName>
    <definedName name="YTDEnd">Options!$D$10</definedName>
    <definedName name="YTDStart">Options!$D$9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 i="774" l="1"/>
  <c r="P3" i="774"/>
  <c r="L6" i="774"/>
  <c r="E9" i="2"/>
  <c r="F9" i="2"/>
  <c r="G9" i="2"/>
  <c r="H9" i="2"/>
  <c r="I9" i="2"/>
  <c r="J9" i="2"/>
  <c r="K9" i="2"/>
  <c r="L9" i="2"/>
  <c r="M9" i="2"/>
  <c r="N9" i="2"/>
  <c r="O9" i="2"/>
  <c r="P9" i="2"/>
  <c r="E10" i="2"/>
  <c r="F10" i="2"/>
  <c r="G10" i="2"/>
  <c r="H10" i="2"/>
  <c r="I10" i="2"/>
  <c r="J10" i="2"/>
  <c r="K10" i="2"/>
  <c r="L10" i="2"/>
  <c r="M10" i="2"/>
  <c r="N10" i="2"/>
  <c r="O10" i="2"/>
  <c r="P10" i="2"/>
  <c r="E11" i="2"/>
  <c r="F11" i="2"/>
  <c r="G11" i="2"/>
  <c r="H11" i="2"/>
  <c r="I11" i="2"/>
  <c r="J11" i="2"/>
  <c r="K11" i="2"/>
  <c r="L11" i="2"/>
  <c r="M11" i="2"/>
  <c r="N11" i="2"/>
  <c r="O11" i="2"/>
  <c r="P11" i="2"/>
  <c r="E17" i="2"/>
  <c r="F17" i="2"/>
  <c r="F28" i="2" s="1"/>
  <c r="F29" i="2" s="1"/>
  <c r="G17" i="2"/>
  <c r="H17" i="2"/>
  <c r="I17" i="2"/>
  <c r="J17" i="2"/>
  <c r="K17" i="2"/>
  <c r="L17" i="2"/>
  <c r="M17" i="2"/>
  <c r="N17" i="2"/>
  <c r="N28" i="2" s="1"/>
  <c r="N29" i="2" s="1"/>
  <c r="O17" i="2"/>
  <c r="P17" i="2"/>
  <c r="E26" i="2"/>
  <c r="E28" i="2" s="1"/>
  <c r="E29" i="2" s="1"/>
  <c r="F26" i="2"/>
  <c r="G26" i="2"/>
  <c r="H26" i="2"/>
  <c r="H28" i="2" s="1"/>
  <c r="H29" i="2" s="1"/>
  <c r="I26" i="2"/>
  <c r="J26" i="2"/>
  <c r="J28" i="2" s="1"/>
  <c r="J29" i="2" s="1"/>
  <c r="K26" i="2"/>
  <c r="K28" i="2" s="1"/>
  <c r="K29" i="2" s="1"/>
  <c r="L26" i="2"/>
  <c r="M26" i="2"/>
  <c r="M28" i="2" s="1"/>
  <c r="M29" i="2" s="1"/>
  <c r="N26" i="2"/>
  <c r="O26" i="2"/>
  <c r="P26" i="2"/>
  <c r="P28" i="2" s="1"/>
  <c r="P29" i="2" s="1"/>
  <c r="G28" i="2"/>
  <c r="G29" i="2" s="1"/>
  <c r="I28" i="2"/>
  <c r="I29" i="2" s="1"/>
  <c r="L28" i="2"/>
  <c r="L29" i="2" s="1"/>
  <c r="O28" i="2"/>
  <c r="O29" i="2" s="1"/>
  <c r="J39" i="2" l="1"/>
  <c r="L39" i="2"/>
  <c r="P39" i="2"/>
  <c r="L10" i="774"/>
  <c r="M10" i="774"/>
  <c r="M12" i="774" s="1"/>
  <c r="N10" i="774"/>
  <c r="O10" i="774" s="1"/>
  <c r="C11" i="774" s="1"/>
  <c r="P10" i="774"/>
  <c r="Q10" i="774"/>
  <c r="R10" i="774"/>
  <c r="R12" i="774" s="1"/>
  <c r="L11" i="774"/>
  <c r="M11" i="774"/>
  <c r="N11" i="774"/>
  <c r="O11" i="774"/>
  <c r="E11" i="774" s="1"/>
  <c r="P11" i="774"/>
  <c r="Q11" i="774"/>
  <c r="R11" i="774"/>
  <c r="S11" i="774" s="1"/>
  <c r="T11" i="774" s="1"/>
  <c r="U11" i="774" s="1"/>
  <c r="L12" i="774"/>
  <c r="L15" i="774" s="1"/>
  <c r="P12" i="774"/>
  <c r="Q12" i="774" s="1"/>
  <c r="L14" i="774"/>
  <c r="M14" i="774"/>
  <c r="N14" i="774"/>
  <c r="O14" i="774" s="1"/>
  <c r="C17" i="774" s="1"/>
  <c r="P14" i="774"/>
  <c r="Q14" i="774"/>
  <c r="T14" i="774" s="1"/>
  <c r="U14" i="774" s="1"/>
  <c r="R14" i="774"/>
  <c r="D13" i="2"/>
  <c r="D14" i="2"/>
  <c r="D15" i="2"/>
  <c r="D16" i="2"/>
  <c r="D20" i="2"/>
  <c r="D21" i="2"/>
  <c r="D22" i="2"/>
  <c r="D23" i="2"/>
  <c r="D24" i="2"/>
  <c r="D25" i="2"/>
  <c r="D32" i="2"/>
  <c r="D33" i="2"/>
  <c r="D34" i="2"/>
  <c r="D35" i="2"/>
  <c r="D36" i="2"/>
  <c r="D37" i="2"/>
  <c r="D38" i="2"/>
  <c r="S14" i="774"/>
  <c r="C14" i="774"/>
  <c r="E8" i="774"/>
  <c r="C8" i="774"/>
  <c r="Q13" i="774" l="1"/>
  <c r="G39" i="2"/>
  <c r="H39" i="2"/>
  <c r="M39" i="2"/>
  <c r="K39" i="2"/>
  <c r="O39" i="2"/>
  <c r="N39" i="2"/>
  <c r="I39" i="2"/>
  <c r="F39" i="2"/>
  <c r="M15" i="774"/>
  <c r="M16" i="774" s="1"/>
  <c r="E17" i="774" s="1"/>
  <c r="M13" i="774"/>
  <c r="G11" i="774" s="1"/>
  <c r="R15" i="774"/>
  <c r="R16" i="774" s="1"/>
  <c r="S12" i="774"/>
  <c r="R13" i="774"/>
  <c r="P13" i="774"/>
  <c r="N12" i="774"/>
  <c r="O12" i="774" s="1"/>
  <c r="S10" i="774"/>
  <c r="T10" i="774" s="1"/>
  <c r="U10" i="774" s="1"/>
  <c r="L13" i="774"/>
  <c r="L16" i="774"/>
  <c r="N15" i="774"/>
  <c r="O15" i="774" s="1"/>
  <c r="P15" i="774"/>
  <c r="S15" i="774"/>
  <c r="F10" i="4"/>
  <c r="F9" i="4"/>
  <c r="D4" i="4"/>
  <c r="D10" i="4" s="1"/>
  <c r="E10" i="4" s="1"/>
  <c r="S16" i="774" l="1"/>
  <c r="G17" i="774" s="1"/>
  <c r="S13" i="774"/>
  <c r="F41" i="2"/>
  <c r="F42" i="2" s="1"/>
  <c r="I41" i="2"/>
  <c r="I42" i="2" s="1"/>
  <c r="P41" i="2"/>
  <c r="P42" i="2" s="1"/>
  <c r="G41" i="2"/>
  <c r="G42" i="2" s="1"/>
  <c r="K41" i="2"/>
  <c r="K42" i="2" s="1"/>
  <c r="L41" i="2"/>
  <c r="L42" i="2" s="1"/>
  <c r="N41" i="2"/>
  <c r="N42" i="2" s="1"/>
  <c r="M41" i="2"/>
  <c r="M42" i="2" s="1"/>
  <c r="J41" i="2"/>
  <c r="J42" i="2" s="1"/>
  <c r="O41" i="2"/>
  <c r="O42" i="2" s="1"/>
  <c r="O13" i="774"/>
  <c r="E14" i="774"/>
  <c r="O16" i="774"/>
  <c r="G10" i="4"/>
  <c r="D9" i="4"/>
  <c r="U13" i="774"/>
  <c r="T12" i="774"/>
  <c r="U12" i="774" s="1"/>
  <c r="E9" i="4"/>
  <c r="G8" i="774"/>
  <c r="G9" i="4"/>
  <c r="Q15" i="774"/>
  <c r="P16" i="774"/>
  <c r="H41" i="2" l="1"/>
  <c r="H42" i="2" s="1"/>
  <c r="R36" i="2"/>
  <c r="M40" i="774" s="1"/>
  <c r="R25" i="2"/>
  <c r="R21" i="2"/>
  <c r="R15" i="2"/>
  <c r="R24" i="2"/>
  <c r="R23" i="2"/>
  <c r="R33" i="2"/>
  <c r="M37" i="774" s="1"/>
  <c r="R35" i="2"/>
  <c r="M39" i="774" s="1"/>
  <c r="R14" i="2"/>
  <c r="R37" i="2"/>
  <c r="R16" i="2"/>
  <c r="R38" i="2"/>
  <c r="R34" i="2"/>
  <c r="M38" i="774" s="1"/>
  <c r="R22" i="2"/>
  <c r="T15" i="774"/>
  <c r="U15" i="774" s="1"/>
  <c r="Q16" i="774"/>
  <c r="U16" i="774" l="1"/>
  <c r="G14" i="774"/>
  <c r="E39" i="2"/>
  <c r="R39" i="2" s="1"/>
  <c r="R32" i="2"/>
  <c r="M36" i="774" s="1"/>
  <c r="R13" i="2"/>
  <c r="R20" i="2"/>
  <c r="R26" i="2"/>
  <c r="M34" i="774" s="1"/>
  <c r="R17" i="2" l="1"/>
  <c r="P44" i="2" l="1"/>
  <c r="H44" i="2"/>
  <c r="O44" i="2"/>
  <c r="G44" i="2"/>
  <c r="N44" i="2"/>
  <c r="F44" i="2"/>
  <c r="M44" i="2"/>
  <c r="L44" i="2"/>
  <c r="K44" i="2"/>
  <c r="J44" i="2"/>
  <c r="I44" i="2"/>
  <c r="R28" i="2"/>
  <c r="E44" i="2"/>
  <c r="M33" i="774"/>
  <c r="E41" i="2"/>
  <c r="E42" i="2" s="1"/>
  <c r="R29" i="2" l="1"/>
  <c r="R41" i="2"/>
  <c r="M35" i="774"/>
  <c r="R42" i="2" l="1"/>
  <c r="M41" i="774"/>
</calcChain>
</file>

<file path=xl/sharedStrings.xml><?xml version="1.0" encoding="utf-8"?>
<sst xmlns="http://schemas.openxmlformats.org/spreadsheetml/2006/main" count="1327" uniqueCount="640">
  <si>
    <t>Title</t>
  </si>
  <si>
    <t>Value</t>
  </si>
  <si>
    <t>Report Options</t>
  </si>
  <si>
    <t>Option</t>
  </si>
  <si>
    <t>Start Date</t>
  </si>
  <si>
    <t>End Date</t>
  </si>
  <si>
    <t>fit</t>
  </si>
  <si>
    <t>61000..61400</t>
  </si>
  <si>
    <t>62000..62950</t>
  </si>
  <si>
    <t>64000..64400</t>
  </si>
  <si>
    <t>65000..65400</t>
  </si>
  <si>
    <t>65500..65900</t>
  </si>
  <si>
    <t>66000..66400</t>
  </si>
  <si>
    <t>67000..67600</t>
  </si>
  <si>
    <t>hide</t>
  </si>
  <si>
    <t>Net Profit</t>
  </si>
  <si>
    <t>minimum width</t>
  </si>
  <si>
    <t>Income Statement</t>
  </si>
  <si>
    <t>Auto+Hide+Values</t>
  </si>
  <si>
    <t xml:space="preserve">Report Readme </t>
  </si>
  <si>
    <t>About the report</t>
  </si>
  <si>
    <t>Version of Jet</t>
  </si>
  <si>
    <t>Click here for downloads</t>
  </si>
  <si>
    <t>Questions About This Report</t>
  </si>
  <si>
    <t>Click here to contact sample reports</t>
  </si>
  <si>
    <t>Services</t>
  </si>
  <si>
    <t>Training</t>
  </si>
  <si>
    <t>Sales</t>
  </si>
  <si>
    <t>Disclaimer</t>
  </si>
  <si>
    <t>Copyrights</t>
  </si>
  <si>
    <t>The list of accounts in column "B" need to match the chart of accounts for the company for this report to operate correctly</t>
  </si>
  <si>
    <t>REVENUE</t>
  </si>
  <si>
    <t>DIRECT COSTS</t>
  </si>
  <si>
    <t>TOTAL REVENUE</t>
  </si>
  <si>
    <t>TOTAL DIRECT COSTS</t>
  </si>
  <si>
    <t>GROSS PROFIT</t>
  </si>
  <si>
    <t>GENERAL EXPENSES</t>
  </si>
  <si>
    <t>GROSS PROFIT %</t>
  </si>
  <si>
    <t>EXPENSES</t>
  </si>
  <si>
    <t>NET PROFIT%</t>
  </si>
  <si>
    <t>Selling Expenses</t>
  </si>
  <si>
    <t>Personnel Expenses</t>
  </si>
  <si>
    <t>Computer Expenses</t>
  </si>
  <si>
    <t>Tooltip</t>
  </si>
  <si>
    <t>Enter a date using the date format used in your NAV instance</t>
  </si>
  <si>
    <t>waterfall chart values</t>
  </si>
  <si>
    <t>Revenue</t>
  </si>
  <si>
    <t>Costs</t>
  </si>
  <si>
    <t>Gross Profit</t>
  </si>
  <si>
    <t>Admin Expenses</t>
  </si>
  <si>
    <t>Building Maint Expenses</t>
  </si>
  <si>
    <t>YTD</t>
  </si>
  <si>
    <t>LYTD</t>
  </si>
  <si>
    <t>Last 12 months</t>
  </si>
  <si>
    <t>Margin</t>
  </si>
  <si>
    <t>Margin %</t>
  </si>
  <si>
    <t>Expenses</t>
  </si>
  <si>
    <t>Var</t>
  </si>
  <si>
    <t>Var%</t>
  </si>
  <si>
    <t>40000..49999</t>
  </si>
  <si>
    <t>50000..59999</t>
  </si>
  <si>
    <t>60000..69999</t>
  </si>
  <si>
    <t>Margin Pct</t>
  </si>
  <si>
    <t>Net Pct</t>
  </si>
  <si>
    <t>Last Year</t>
  </si>
  <si>
    <t>Totals</t>
  </si>
  <si>
    <t>Avg</t>
  </si>
  <si>
    <t>from Last Year</t>
  </si>
  <si>
    <t>Hide</t>
  </si>
  <si>
    <t>Prev 12 months</t>
  </si>
  <si>
    <t>Last</t>
  </si>
  <si>
    <t>12 months</t>
  </si>
  <si>
    <t>Prev</t>
  </si>
  <si>
    <t>YTD Var</t>
  </si>
  <si>
    <t>YTD Var%</t>
  </si>
  <si>
    <t>12-mth Avg</t>
  </si>
  <si>
    <t>12-mth Net% Avg</t>
  </si>
  <si>
    <t>for use in bar chart on Dashboard worksheet</t>
  </si>
  <si>
    <t>Total Revenue/12 hidden using white font -----------------------------&gt;</t>
  </si>
  <si>
    <t>Date Range Calculations</t>
  </si>
  <si>
    <t>YTD vs Last YTD</t>
  </si>
  <si>
    <t>Reporting Date:</t>
  </si>
  <si>
    <t>Income Statement by Month</t>
  </si>
  <si>
    <t>Excel Tricks</t>
  </si>
  <si>
    <t>Reporting Date</t>
  </si>
  <si>
    <r>
      <t xml:space="preserve">The </t>
    </r>
    <r>
      <rPr>
        <b/>
        <sz val="10"/>
        <rFont val="Segoe UI"/>
        <family val="2"/>
      </rPr>
      <t>waterfall chart</t>
    </r>
    <r>
      <rPr>
        <sz val="10"/>
        <rFont val="Segoe UI"/>
        <family val="2"/>
      </rPr>
      <t xml:space="preserve"> is a new chart type in Excel 2016.  If you do not have this version of Excel or later, this chart will not work.  The values for this chart reside behind it.  They are referencing the Totals column on the 'Income Statement' worksheet.
Values for the 12-mth Average line in the </t>
    </r>
    <r>
      <rPr>
        <b/>
        <sz val="10"/>
        <rFont val="Segoe UI"/>
        <family val="2"/>
      </rPr>
      <t>column chart</t>
    </r>
    <r>
      <rPr>
        <sz val="10"/>
        <rFont val="Segoe UI"/>
        <family val="2"/>
      </rPr>
      <t xml:space="preserve"> are in a row just below the last row of the 'Income Statement' worksheet.  It is hidden by making the font of the values white.</t>
    </r>
  </si>
  <si>
    <t>Modify the account ranges below highlighted in yellow to get the appropriate values for the rows.</t>
  </si>
  <si>
    <t>=NP("Eval","=YTDStart")</t>
  </si>
  <si>
    <t>=NP("Eval","=LYTDStart")</t>
  </si>
  <si>
    <t>=NP("Eval","=Last12Start")</t>
  </si>
  <si>
    <t>=NP("Eval","=Prev12Start")</t>
  </si>
  <si>
    <t>=NP("Eval","=YTDEnd")</t>
  </si>
  <si>
    <t>=NP("Eval","=LYTDEnd")</t>
  </si>
  <si>
    <t>=NP("Eval","=Last12End")</t>
  </si>
  <si>
    <t>=NP("Eval","=Prev12End")</t>
  </si>
  <si>
    <t>=NP("Eval","=AnalysisDate")</t>
  </si>
  <si>
    <t>=L10</t>
  </si>
  <si>
    <t>=L11</t>
  </si>
  <si>
    <t>=L13</t>
  </si>
  <si>
    <t>=-GL("Balance",$I10,L$2,L$3,,,,,,,,,,"True")</t>
  </si>
  <si>
    <t>=-GL("Balance",$I10,M$2,M$3,,,,,,,,,,"True")</t>
  </si>
  <si>
    <t>=L10-M10</t>
  </si>
  <si>
    <t>=N10/M10</t>
  </si>
  <si>
    <t>=-GL("Balance",$I10,P$2,P$3,,,,,,,,,,"True")</t>
  </si>
  <si>
    <t>=P10/12</t>
  </si>
  <si>
    <t>=-GL("Balance",$I10,R$2,R$3,,,,,,,,,,"True")</t>
  </si>
  <si>
    <t>=R10/12</t>
  </si>
  <si>
    <t>=Q10-S10</t>
  </si>
  <si>
    <t>=T10/S10</t>
  </si>
  <si>
    <t>=O10</t>
  </si>
  <si>
    <t>=O11</t>
  </si>
  <si>
    <t>=M13</t>
  </si>
  <si>
    <t>=GL("Balance",$I11,L$2,L$3,,,,,,,,,,"True")</t>
  </si>
  <si>
    <t>=GL("Balance",$I11,M$2,M$3,,,,,,,,,,"True")</t>
  </si>
  <si>
    <t>=L11-M11</t>
  </si>
  <si>
    <t>=N11/M11</t>
  </si>
  <si>
    <t>=GL("Balance",$I11,P$2,P$3,,,,,,,,,,"True")</t>
  </si>
  <si>
    <t>=P11/12</t>
  </si>
  <si>
    <t>=GL("Balance",$I11,R$2,R$3,,,,,,,,,,"True")</t>
  </si>
  <si>
    <t>=R11/12</t>
  </si>
  <si>
    <t>=Q11-S11</t>
  </si>
  <si>
    <t>=T11/S11</t>
  </si>
  <si>
    <t>=L10-L11</t>
  </si>
  <si>
    <t>=M10-M11</t>
  </si>
  <si>
    <t>=L12-M12</t>
  </si>
  <si>
    <t>=N12/M12</t>
  </si>
  <si>
    <t>=P10-P11</t>
  </si>
  <si>
    <t>=P12/12</t>
  </si>
  <si>
    <t>=R10-R11</t>
  </si>
  <si>
    <t>=R12/12</t>
  </si>
  <si>
    <t>=Q12-S12</t>
  </si>
  <si>
    <t>=T12/S12</t>
  </si>
  <si>
    <t>=L12/L10</t>
  </si>
  <si>
    <t>=M12/M10</t>
  </si>
  <si>
    <t>=L13-M13</t>
  </si>
  <si>
    <t>=P12/P10</t>
  </si>
  <si>
    <t>=Q12/Q10</t>
  </si>
  <si>
    <t>=R12/R10</t>
  </si>
  <si>
    <t>=S12/S10</t>
  </si>
  <si>
    <t>=Q13-S13</t>
  </si>
  <si>
    <t>=L14</t>
  </si>
  <si>
    <t>=L16</t>
  </si>
  <si>
    <t>=Q16</t>
  </si>
  <si>
    <t>=GL("Balance",$I14,L$2,L$3,,,,,,,,,,"True")</t>
  </si>
  <si>
    <t>=GL("Balance",$I14,M$2,M$3,,,,,,,,,,"True")</t>
  </si>
  <si>
    <t>=L14-M14</t>
  </si>
  <si>
    <t>=N14/M14</t>
  </si>
  <si>
    <t>=GL("Balance",$I14,P$2,P$3,,,,,,,,,,"True")</t>
  </si>
  <si>
    <t>=P14/12</t>
  </si>
  <si>
    <t>=GL("Balance",$I14,R$2,R$3,,,,,,,,,,"True")</t>
  </si>
  <si>
    <t>=R14/12</t>
  </si>
  <si>
    <t>=Q14-S14</t>
  </si>
  <si>
    <t>=T14/S14</t>
  </si>
  <si>
    <t>=L12-L14</t>
  </si>
  <si>
    <t>=M12-M14</t>
  </si>
  <si>
    <t>=L15-M15</t>
  </si>
  <si>
    <t>=N15/M15</t>
  </si>
  <si>
    <t>=P12-P14</t>
  </si>
  <si>
    <t>=P15/12</t>
  </si>
  <si>
    <t>=R12-R14</t>
  </si>
  <si>
    <t>=R15/12</t>
  </si>
  <si>
    <t>=Q15-S15</t>
  </si>
  <si>
    <t>=T15/S15</t>
  </si>
  <si>
    <t>=L15/L10</t>
  </si>
  <si>
    <t>=M15/M10</t>
  </si>
  <si>
    <t>=L16-M16</t>
  </si>
  <si>
    <t>=P15/P10</t>
  </si>
  <si>
    <t>=Q15/Q10</t>
  </si>
  <si>
    <t>=R15/R10</t>
  </si>
  <si>
    <t>=S15/S10</t>
  </si>
  <si>
    <t>=Q16-S16</t>
  </si>
  <si>
    <t>=O14</t>
  </si>
  <si>
    <t>=M16</t>
  </si>
  <si>
    <t>=S16</t>
  </si>
  <si>
    <t>='Income Statement'!G17</t>
  </si>
  <si>
    <t>=-'Income Statement'!G26</t>
  </si>
  <si>
    <t>='Income Statement'!G28</t>
  </si>
  <si>
    <t>=-'Income Statement'!G32</t>
  </si>
  <si>
    <t>=-'Income Statement'!G33</t>
  </si>
  <si>
    <t>=-'Income Statement'!G34</t>
  </si>
  <si>
    <t>=-'Income Statement'!G35</t>
  </si>
  <si>
    <t>=-'Income Statement'!G36</t>
  </si>
  <si>
    <t>='Income Statement'!G41</t>
  </si>
  <si>
    <t>=NL("First",NP("Dates",E7,Last12End,"Month","TRUE"))</t>
  </si>
  <si>
    <t>=YEAR(E8)</t>
  </si>
  <si>
    <t>="Q"&amp;ROUNDUP(MONTH(E8)/3,0)&amp; "  "&amp;YEAR(E8)</t>
  </si>
  <si>
    <t>=TEXT(E8,"mmm yy")</t>
  </si>
  <si>
    <t>44100</t>
  </si>
  <si>
    <t>=NL(,"15 G/L Account","2 Name","1 No.",B13)</t>
  </si>
  <si>
    <t>=-GL("Balance",$B13,E$7,E$8,,,,,,,,,,"True")</t>
  </si>
  <si>
    <t>=SUM(E13:F13)</t>
  </si>
  <si>
    <t>44200</t>
  </si>
  <si>
    <t>=NL(,"15 G/L Account","2 Name","1 No.",B14)</t>
  </si>
  <si>
    <t>=-GL("Balance",$B14,E$7,E$8,,,,,,,,,,"True")</t>
  </si>
  <si>
    <t>=SUM(E14:F14)</t>
  </si>
  <si>
    <t>45100</t>
  </si>
  <si>
    <t>=NL(,"15 G/L Account","2 Name","1 No.",B15)</t>
  </si>
  <si>
    <t>=-GL("Balance",$B15,E$7,E$8,,,,,,,,,,"True")</t>
  </si>
  <si>
    <t>=SUM(E15:F15)</t>
  </si>
  <si>
    <t>45200</t>
  </si>
  <si>
    <t>=NL(,"15 G/L Account","2 Name","1 No.",B16)</t>
  </si>
  <si>
    <t>=-GL("Balance",$B16,E$7,E$8,,,,,,,,,,"True")</t>
  </si>
  <si>
    <t>=SUM(E16:F16)</t>
  </si>
  <si>
    <t>=SUM(E13:E16)</t>
  </si>
  <si>
    <t>=SUM(E17:F17)</t>
  </si>
  <si>
    <t>52100</t>
  </si>
  <si>
    <t>=NL(,"15 G/L Account","2 Name","1 No.",B20)</t>
  </si>
  <si>
    <t>=GL("Balance",$B20,E$7,E$8,,,,,,,,,,"True")</t>
  </si>
  <si>
    <t>=SUM(E20:F20)</t>
  </si>
  <si>
    <t>52300</t>
  </si>
  <si>
    <t>=NL(,"15 G/L Account","2 Name","1 No.",B21)</t>
  </si>
  <si>
    <t>=GL("Balance",$B21,E$7,E$8,,,,,,,,,,"True")</t>
  </si>
  <si>
    <t>=SUM(E21:F21)</t>
  </si>
  <si>
    <t>54100</t>
  </si>
  <si>
    <t>=NL(,"15 G/L Account","2 Name","1 No.",B22)</t>
  </si>
  <si>
    <t>=GL("Balance",$B22,E$7,E$8,,,,,,,,,,"True")</t>
  </si>
  <si>
    <t>=SUM(E22:F22)</t>
  </si>
  <si>
    <t>54400</t>
  </si>
  <si>
    <t>=NL(,"15 G/L Account","2 Name","1 No.",B23)</t>
  </si>
  <si>
    <t>=GL("Balance",$B23,E$7,E$8,,,,,,,,,,"True")</t>
  </si>
  <si>
    <t>=SUM(E23:F23)</t>
  </si>
  <si>
    <t>54500</t>
  </si>
  <si>
    <t>=NL(,"15 G/L Account","2 Name","1 No.",B24)</t>
  </si>
  <si>
    <t>=GL("Balance",$B24,E$7,E$8,,,,,,,,,,"True")</t>
  </si>
  <si>
    <t>=SUM(E24:F24)</t>
  </si>
  <si>
    <t>54710</t>
  </si>
  <si>
    <t>=NL(,"15 G/L Account","2 Name","1 No.",B25)</t>
  </si>
  <si>
    <t>=GL("Balance",$B25,E$7,E$8,,,,,,,,,,"True")</t>
  </si>
  <si>
    <t>=SUM(E25:F25)</t>
  </si>
  <si>
    <t>=SUM(E20:E25)</t>
  </si>
  <si>
    <t>=SUM(E26:F26)</t>
  </si>
  <si>
    <t>=E17-E26</t>
  </si>
  <si>
    <t>=G17-G26</t>
  </si>
  <si>
    <t>=E28/E17</t>
  </si>
  <si>
    <t>=G28/G17</t>
  </si>
  <si>
    <t>=NL(,"15 G/L Account","2 Name","1 No.",B32)</t>
  </si>
  <si>
    <t>=GL("Balance",$B32,E$7,E$8,,,,,,,,,,"True")</t>
  </si>
  <si>
    <t>=SUM(E32:F32)</t>
  </si>
  <si>
    <t>=NL(,"15 G/L Account","2 Name","1 No.",B33)</t>
  </si>
  <si>
    <t>=GL("Balance",$B33,E$7,E$8,,,,,,,,,,"True")</t>
  </si>
  <si>
    <t>=SUM(E33:F33)</t>
  </si>
  <si>
    <t>=NL(,"15 G/L Account","2 Name","1 No.",B34)</t>
  </si>
  <si>
    <t>=GL("Balance",$B34,E$7,E$8,,,,,,,,,,"True")</t>
  </si>
  <si>
    <t>=SUM(E34:F34)</t>
  </si>
  <si>
    <t>=NL(,"15 G/L Account","2 Name","1 No.",B35)</t>
  </si>
  <si>
    <t>=GL("Balance",$B35,E$7,E$8,,,,,,,,,,"True")</t>
  </si>
  <si>
    <t>=SUM(E35:F35)</t>
  </si>
  <si>
    <t>=NL(,"15 G/L Account","2 Name","1 No.",B36)</t>
  </si>
  <si>
    <t>=GL("Balance",$B36,E$7,E$8,,,,,,,,,,"True")</t>
  </si>
  <si>
    <t>=SUM(E36:F36)</t>
  </si>
  <si>
    <t>=NL(,"15 G/L Account","2 Name","1 No.",B37)</t>
  </si>
  <si>
    <t>=GL("Balance",$B37,E$7,E$8,,,,,,,,,,"True")</t>
  </si>
  <si>
    <t>=SUM(E37:F37)</t>
  </si>
  <si>
    <t>=NL(,"15 G/L Account","2 Name","1 No.",B38)</t>
  </si>
  <si>
    <t>=GL("Balance",$B38,E$7,E$8,,,,,,,,,,"True")</t>
  </si>
  <si>
    <t>=SUM(E38:F38)</t>
  </si>
  <si>
    <t>=SUM(E32:E38)</t>
  </si>
  <si>
    <t>=SUM(E39:F39)</t>
  </si>
  <si>
    <t>=E28-E39</t>
  </si>
  <si>
    <t>=G28-G39</t>
  </si>
  <si>
    <t>=E41/E17</t>
  </si>
  <si>
    <t>=G41/G17</t>
  </si>
  <si>
    <t>=TotalRevenue/12</t>
  </si>
  <si>
    <t>fit+Auto</t>
  </si>
  <si>
    <t>=NL("First",NP("Dates",F7,Last12End,"Month","TRUE"))</t>
  </si>
  <si>
    <t>=NL("First",NP("Dates",G7,Last12End,"Month","TRUE"))</t>
  </si>
  <si>
    <t>=NL("First",NP("Dates",H7,Last12End,"Month","TRUE"))</t>
  </si>
  <si>
    <t>=NL("First",NP("Dates",I7,Last12End,"Month","TRUE"))</t>
  </si>
  <si>
    <t>=NL("First",NP("Dates",J7,Last12End,"Month","TRUE"))</t>
  </si>
  <si>
    <t>=NL("First",NP("Dates",K7,Last12End,"Month","TRUE"))</t>
  </si>
  <si>
    <t>=NL("First",NP("Dates",L7,Last12End,"Month","TRUE"))</t>
  </si>
  <si>
    <t>=NL("First",NP("Dates",M7,Last12End,"Month","TRUE"))</t>
  </si>
  <si>
    <t>=NL("First",NP("Dates",N7,Last12End,"Month","TRUE"))</t>
  </si>
  <si>
    <t>=YEAR(F8)</t>
  </si>
  <si>
    <t>=YEAR(G8)</t>
  </si>
  <si>
    <t>=YEAR(H8)</t>
  </si>
  <si>
    <t>=YEAR(I8)</t>
  </si>
  <si>
    <t>=YEAR(J8)</t>
  </si>
  <si>
    <t>=YEAR(K8)</t>
  </si>
  <si>
    <t>=YEAR(L8)</t>
  </si>
  <si>
    <t>=YEAR(M8)</t>
  </si>
  <si>
    <t>=YEAR(N8)</t>
  </si>
  <si>
    <t>="Q"&amp;ROUNDUP(MONTH(F8)/3,0)&amp; "  "&amp;YEAR(F8)</t>
  </si>
  <si>
    <t>="Q"&amp;ROUNDUP(MONTH(G8)/3,0)&amp; "  "&amp;YEAR(G8)</t>
  </si>
  <si>
    <t>="Q"&amp;ROUNDUP(MONTH(H8)/3,0)&amp; "  "&amp;YEAR(H8)</t>
  </si>
  <si>
    <t>="Q"&amp;ROUNDUP(MONTH(I8)/3,0)&amp; "  "&amp;YEAR(I8)</t>
  </si>
  <si>
    <t>="Q"&amp;ROUNDUP(MONTH(J8)/3,0)&amp; "  "&amp;YEAR(J8)</t>
  </si>
  <si>
    <t>="Q"&amp;ROUNDUP(MONTH(K8)/3,0)&amp; "  "&amp;YEAR(K8)</t>
  </si>
  <si>
    <t>="Q"&amp;ROUNDUP(MONTH(L8)/3,0)&amp; "  "&amp;YEAR(L8)</t>
  </si>
  <si>
    <t>="Q"&amp;ROUNDUP(MONTH(M8)/3,0)&amp; "  "&amp;YEAR(M8)</t>
  </si>
  <si>
    <t>="Q"&amp;ROUNDUP(MONTH(N8)/3,0)&amp; "  "&amp;YEAR(N8)</t>
  </si>
  <si>
    <t>=TEXT(F8,"mmm yy")</t>
  </si>
  <si>
    <t>=TEXT(G8,"mmm yy")</t>
  </si>
  <si>
    <t>=TEXT(H8,"mmm yy")</t>
  </si>
  <si>
    <t>=TEXT(I8,"mmm yy")</t>
  </si>
  <si>
    <t>=TEXT(J8,"mmm yy")</t>
  </si>
  <si>
    <t>=TEXT(K8,"mmm yy")</t>
  </si>
  <si>
    <t>=TEXT(L8,"mmm yy")</t>
  </si>
  <si>
    <t>=TEXT(M8,"mmm yy")</t>
  </si>
  <si>
    <t>=TEXT(N8,"mmm yy")</t>
  </si>
  <si>
    <t>=-GL("Balance",$B13,F$7,F$8,,,,,,,,,,"True")</t>
  </si>
  <si>
    <t>=-GL("Balance",$B13,G$7,G$8,,,,,,,,,,"True")</t>
  </si>
  <si>
    <t>=-GL("Balance",$B13,H$7,H$8,,,,,,,,,,"True")</t>
  </si>
  <si>
    <t>=-GL("Balance",$B13,I$7,I$8,,,,,,,,,,"True")</t>
  </si>
  <si>
    <t>=-GL("Balance",$B13,J$7,J$8,,,,,,,,,,"True")</t>
  </si>
  <si>
    <t>=-GL("Balance",$B13,K$7,K$8,,,,,,,,,,"True")</t>
  </si>
  <si>
    <t>=-GL("Balance",$B13,L$7,L$8,,,,,,,,,,"True")</t>
  </si>
  <si>
    <t>=-GL("Balance",$B13,M$7,M$8,,,,,,,,,,"True")</t>
  </si>
  <si>
    <t>=-GL("Balance",$B13,N$7,N$8,,,,,,,,,,"True")</t>
  </si>
  <si>
    <t>=-GL("Balance",$B14,F$7,F$8,,,,,,,,,,"True")</t>
  </si>
  <si>
    <t>=-GL("Balance",$B14,G$7,G$8,,,,,,,,,,"True")</t>
  </si>
  <si>
    <t>=-GL("Balance",$B14,H$7,H$8,,,,,,,,,,"True")</t>
  </si>
  <si>
    <t>=-GL("Balance",$B14,I$7,I$8,,,,,,,,,,"True")</t>
  </si>
  <si>
    <t>=-GL("Balance",$B14,J$7,J$8,,,,,,,,,,"True")</t>
  </si>
  <si>
    <t>=-GL("Balance",$B14,K$7,K$8,,,,,,,,,,"True")</t>
  </si>
  <si>
    <t>=-GL("Balance",$B14,L$7,L$8,,,,,,,,,,"True")</t>
  </si>
  <si>
    <t>=-GL("Balance",$B14,M$7,M$8,,,,,,,,,,"True")</t>
  </si>
  <si>
    <t>=-GL("Balance",$B14,N$7,N$8,,,,,,,,,,"True")</t>
  </si>
  <si>
    <t>=-GL("Balance",$B15,F$7,F$8,,,,,,,,,,"True")</t>
  </si>
  <si>
    <t>=-GL("Balance",$B15,G$7,G$8,,,,,,,,,,"True")</t>
  </si>
  <si>
    <t>=-GL("Balance",$B15,H$7,H$8,,,,,,,,,,"True")</t>
  </si>
  <si>
    <t>=-GL("Balance",$B15,I$7,I$8,,,,,,,,,,"True")</t>
  </si>
  <si>
    <t>=-GL("Balance",$B15,J$7,J$8,,,,,,,,,,"True")</t>
  </si>
  <si>
    <t>=-GL("Balance",$B15,K$7,K$8,,,,,,,,,,"True")</t>
  </si>
  <si>
    <t>=-GL("Balance",$B15,L$7,L$8,,,,,,,,,,"True")</t>
  </si>
  <si>
    <t>=-GL("Balance",$B15,M$7,M$8,,,,,,,,,,"True")</t>
  </si>
  <si>
    <t>=-GL("Balance",$B15,N$7,N$8,,,,,,,,,,"True")</t>
  </si>
  <si>
    <t>=-GL("Balance",$B16,F$7,F$8,,,,,,,,,,"True")</t>
  </si>
  <si>
    <t>=-GL("Balance",$B16,G$7,G$8,,,,,,,,,,"True")</t>
  </si>
  <si>
    <t>=-GL("Balance",$B16,H$7,H$8,,,,,,,,,,"True")</t>
  </si>
  <si>
    <t>=-GL("Balance",$B16,I$7,I$8,,,,,,,,,,"True")</t>
  </si>
  <si>
    <t>=-GL("Balance",$B16,J$7,J$8,,,,,,,,,,"True")</t>
  </si>
  <si>
    <t>=-GL("Balance",$B16,K$7,K$8,,,,,,,,,,"True")</t>
  </si>
  <si>
    <t>=-GL("Balance",$B16,L$7,L$8,,,,,,,,,,"True")</t>
  </si>
  <si>
    <t>=-GL("Balance",$B16,M$7,M$8,,,,,,,,,,"True")</t>
  </si>
  <si>
    <t>=-GL("Balance",$B16,N$7,N$8,,,,,,,,,,"True")</t>
  </si>
  <si>
    <t>=SUM(F13:F16)</t>
  </si>
  <si>
    <t>=SUM(G13:G16)</t>
  </si>
  <si>
    <t>=SUM(H13:H16)</t>
  </si>
  <si>
    <t>=SUM(I13:I16)</t>
  </si>
  <si>
    <t>=SUM(J13:J16)</t>
  </si>
  <si>
    <t>=SUM(K13:K16)</t>
  </si>
  <si>
    <t>=SUM(L13:L16)</t>
  </si>
  <si>
    <t>=SUM(M13:M16)</t>
  </si>
  <si>
    <t>=SUM(N13:N16)</t>
  </si>
  <si>
    <t>=GL("Balance",$B20,F$7,F$8,,,,,,,,,,"True")</t>
  </si>
  <si>
    <t>=GL("Balance",$B20,G$7,G$8,,,,,,,,,,"True")</t>
  </si>
  <si>
    <t>=GL("Balance",$B20,H$7,H$8,,,,,,,,,,"True")</t>
  </si>
  <si>
    <t>=GL("Balance",$B20,I$7,I$8,,,,,,,,,,"True")</t>
  </si>
  <si>
    <t>=GL("Balance",$B20,J$7,J$8,,,,,,,,,,"True")</t>
  </si>
  <si>
    <t>=GL("Balance",$B20,K$7,K$8,,,,,,,,,,"True")</t>
  </si>
  <si>
    <t>=GL("Balance",$B20,L$7,L$8,,,,,,,,,,"True")</t>
  </si>
  <si>
    <t>=GL("Balance",$B20,M$7,M$8,,,,,,,,,,"True")</t>
  </si>
  <si>
    <t>=GL("Balance",$B20,N$7,N$8,,,,,,,,,,"True")</t>
  </si>
  <si>
    <t>=GL("Balance",$B21,F$7,F$8,,,,,,,,,,"True")</t>
  </si>
  <si>
    <t>=GL("Balance",$B21,G$7,G$8,,,,,,,,,,"True")</t>
  </si>
  <si>
    <t>=GL("Balance",$B21,H$7,H$8,,,,,,,,,,"True")</t>
  </si>
  <si>
    <t>=GL("Balance",$B21,I$7,I$8,,,,,,,,,,"True")</t>
  </si>
  <si>
    <t>=GL("Balance",$B21,J$7,J$8,,,,,,,,,,"True")</t>
  </si>
  <si>
    <t>=GL("Balance",$B21,K$7,K$8,,,,,,,,,,"True")</t>
  </si>
  <si>
    <t>=GL("Balance",$B21,L$7,L$8,,,,,,,,,,"True")</t>
  </si>
  <si>
    <t>=GL("Balance",$B21,M$7,M$8,,,,,,,,,,"True")</t>
  </si>
  <si>
    <t>=GL("Balance",$B21,N$7,N$8,,,,,,,,,,"True")</t>
  </si>
  <si>
    <t>=GL("Balance",$B22,F$7,F$8,,,,,,,,,,"True")</t>
  </si>
  <si>
    <t>=GL("Balance",$B22,G$7,G$8,,,,,,,,,,"True")</t>
  </si>
  <si>
    <t>=GL("Balance",$B22,H$7,H$8,,,,,,,,,,"True")</t>
  </si>
  <si>
    <t>=GL("Balance",$B22,I$7,I$8,,,,,,,,,,"True")</t>
  </si>
  <si>
    <t>=GL("Balance",$B22,J$7,J$8,,,,,,,,,,"True")</t>
  </si>
  <si>
    <t>=GL("Balance",$B22,K$7,K$8,,,,,,,,,,"True")</t>
  </si>
  <si>
    <t>=GL("Balance",$B22,L$7,L$8,,,,,,,,,,"True")</t>
  </si>
  <si>
    <t>=GL("Balance",$B22,M$7,M$8,,,,,,,,,,"True")</t>
  </si>
  <si>
    <t>=GL("Balance",$B22,N$7,N$8,,,,,,,,,,"True")</t>
  </si>
  <si>
    <t>=GL("Balance",$B23,F$7,F$8,,,,,,,,,,"True")</t>
  </si>
  <si>
    <t>=GL("Balance",$B23,G$7,G$8,,,,,,,,,,"True")</t>
  </si>
  <si>
    <t>=GL("Balance",$B23,H$7,H$8,,,,,,,,,,"True")</t>
  </si>
  <si>
    <t>=GL("Balance",$B23,I$7,I$8,,,,,,,,,,"True")</t>
  </si>
  <si>
    <t>=GL("Balance",$B23,J$7,J$8,,,,,,,,,,"True")</t>
  </si>
  <si>
    <t>=GL("Balance",$B23,K$7,K$8,,,,,,,,,,"True")</t>
  </si>
  <si>
    <t>=GL("Balance",$B23,L$7,L$8,,,,,,,,,,"True")</t>
  </si>
  <si>
    <t>=GL("Balance",$B23,M$7,M$8,,,,,,,,,,"True")</t>
  </si>
  <si>
    <t>=GL("Balance",$B23,N$7,N$8,,,,,,,,,,"True")</t>
  </si>
  <si>
    <t>=GL("Balance",$B24,F$7,F$8,,,,,,,,,,"True")</t>
  </si>
  <si>
    <t>=GL("Balance",$B24,G$7,G$8,,,,,,,,,,"True")</t>
  </si>
  <si>
    <t>=GL("Balance",$B24,H$7,H$8,,,,,,,,,,"True")</t>
  </si>
  <si>
    <t>=GL("Balance",$B24,I$7,I$8,,,,,,,,,,"True")</t>
  </si>
  <si>
    <t>=GL("Balance",$B24,J$7,J$8,,,,,,,,,,"True")</t>
  </si>
  <si>
    <t>=GL("Balance",$B24,K$7,K$8,,,,,,,,,,"True")</t>
  </si>
  <si>
    <t>=GL("Balance",$B24,L$7,L$8,,,,,,,,,,"True")</t>
  </si>
  <si>
    <t>=GL("Balance",$B24,M$7,M$8,,,,,,,,,,"True")</t>
  </si>
  <si>
    <t>=GL("Balance",$B24,N$7,N$8,,,,,,,,,,"True")</t>
  </si>
  <si>
    <t>=GL("Balance",$B25,F$7,F$8,,,,,,,,,,"True")</t>
  </si>
  <si>
    <t>=GL("Balance",$B25,G$7,G$8,,,,,,,,,,"True")</t>
  </si>
  <si>
    <t>=GL("Balance",$B25,H$7,H$8,,,,,,,,,,"True")</t>
  </si>
  <si>
    <t>=GL("Balance",$B25,I$7,I$8,,,,,,,,,,"True")</t>
  </si>
  <si>
    <t>=GL("Balance",$B25,J$7,J$8,,,,,,,,,,"True")</t>
  </si>
  <si>
    <t>=GL("Balance",$B25,K$7,K$8,,,,,,,,,,"True")</t>
  </si>
  <si>
    <t>=GL("Balance",$B25,L$7,L$8,,,,,,,,,,"True")</t>
  </si>
  <si>
    <t>=GL("Balance",$B25,M$7,M$8,,,,,,,,,,"True")</t>
  </si>
  <si>
    <t>=GL("Balance",$B25,N$7,N$8,,,,,,,,,,"True")</t>
  </si>
  <si>
    <t>=SUM(F20:F25)</t>
  </si>
  <si>
    <t>=SUM(G20:G25)</t>
  </si>
  <si>
    <t>=SUM(H20:H25)</t>
  </si>
  <si>
    <t>=SUM(I20:I25)</t>
  </si>
  <si>
    <t>=SUM(J20:J25)</t>
  </si>
  <si>
    <t>=SUM(K20:K25)</t>
  </si>
  <si>
    <t>=SUM(L20:L25)</t>
  </si>
  <si>
    <t>=SUM(M20:M25)</t>
  </si>
  <si>
    <t>=SUM(N20:N25)</t>
  </si>
  <si>
    <t>=F17-F26</t>
  </si>
  <si>
    <t>=H17-H26</t>
  </si>
  <si>
    <t>=I17-I26</t>
  </si>
  <si>
    <t>=J17-J26</t>
  </si>
  <si>
    <t>=K17-K26</t>
  </si>
  <si>
    <t>=L17-L26</t>
  </si>
  <si>
    <t>=M17-M26</t>
  </si>
  <si>
    <t>=N17-N26</t>
  </si>
  <si>
    <t>=P17-P26</t>
  </si>
  <si>
    <t>=F28/F17</t>
  </si>
  <si>
    <t>=H28/H17</t>
  </si>
  <si>
    <t>=I28/I17</t>
  </si>
  <si>
    <t>=J28/J17</t>
  </si>
  <si>
    <t>=K28/K17</t>
  </si>
  <si>
    <t>=L28/L17</t>
  </si>
  <si>
    <t>=M28/M17</t>
  </si>
  <si>
    <t>=N28/N17</t>
  </si>
  <si>
    <t>=P28/P17</t>
  </si>
  <si>
    <t>=GL("Balance",$B32,F$7,F$8,,,,,,,,,,"True")</t>
  </si>
  <si>
    <t>=GL("Balance",$B32,G$7,G$8,,,,,,,,,,"True")</t>
  </si>
  <si>
    <t>=GL("Balance",$B32,H$7,H$8,,,,,,,,,,"True")</t>
  </si>
  <si>
    <t>=GL("Balance",$B32,I$7,I$8,,,,,,,,,,"True")</t>
  </si>
  <si>
    <t>=GL("Balance",$B32,J$7,J$8,,,,,,,,,,"True")</t>
  </si>
  <si>
    <t>=GL("Balance",$B32,K$7,K$8,,,,,,,,,,"True")</t>
  </si>
  <si>
    <t>=GL("Balance",$B32,L$7,L$8,,,,,,,,,,"True")</t>
  </si>
  <si>
    <t>=GL("Balance",$B32,M$7,M$8,,,,,,,,,,"True")</t>
  </si>
  <si>
    <t>=GL("Balance",$B32,N$7,N$8,,,,,,,,,,"True")</t>
  </si>
  <si>
    <t>=GL("Balance",$B33,F$7,F$8,,,,,,,,,,"True")</t>
  </si>
  <si>
    <t>=GL("Balance",$B33,G$7,G$8,,,,,,,,,,"True")</t>
  </si>
  <si>
    <t>=GL("Balance",$B33,H$7,H$8,,,,,,,,,,"True")</t>
  </si>
  <si>
    <t>=GL("Balance",$B33,I$7,I$8,,,,,,,,,,"True")</t>
  </si>
  <si>
    <t>=GL("Balance",$B33,J$7,J$8,,,,,,,,,,"True")</t>
  </si>
  <si>
    <t>=GL("Balance",$B33,K$7,K$8,,,,,,,,,,"True")</t>
  </si>
  <si>
    <t>=GL("Balance",$B33,L$7,L$8,,,,,,,,,,"True")</t>
  </si>
  <si>
    <t>=GL("Balance",$B33,M$7,M$8,,,,,,,,,,"True")</t>
  </si>
  <si>
    <t>=GL("Balance",$B33,N$7,N$8,,,,,,,,,,"True")</t>
  </si>
  <si>
    <t>=GL("Balance",$B34,F$7,F$8,,,,,,,,,,"True")</t>
  </si>
  <si>
    <t>=GL("Balance",$B34,G$7,G$8,,,,,,,,,,"True")</t>
  </si>
  <si>
    <t>=GL("Balance",$B34,H$7,H$8,,,,,,,,,,"True")</t>
  </si>
  <si>
    <t>=GL("Balance",$B34,I$7,I$8,,,,,,,,,,"True")</t>
  </si>
  <si>
    <t>=GL("Balance",$B34,J$7,J$8,,,,,,,,,,"True")</t>
  </si>
  <si>
    <t>=GL("Balance",$B34,K$7,K$8,,,,,,,,,,"True")</t>
  </si>
  <si>
    <t>=GL("Balance",$B34,L$7,L$8,,,,,,,,,,"True")</t>
  </si>
  <si>
    <t>=GL("Balance",$B34,M$7,M$8,,,,,,,,,,"True")</t>
  </si>
  <si>
    <t>=GL("Balance",$B34,N$7,N$8,,,,,,,,,,"True")</t>
  </si>
  <si>
    <t>=GL("Balance",$B35,F$7,F$8,,,,,,,,,,"True")</t>
  </si>
  <si>
    <t>=GL("Balance",$B35,G$7,G$8,,,,,,,,,,"True")</t>
  </si>
  <si>
    <t>=GL("Balance",$B35,H$7,H$8,,,,,,,,,,"True")</t>
  </si>
  <si>
    <t>=GL("Balance",$B35,I$7,I$8,,,,,,,,,,"True")</t>
  </si>
  <si>
    <t>=GL("Balance",$B35,J$7,J$8,,,,,,,,,,"True")</t>
  </si>
  <si>
    <t>=GL("Balance",$B35,K$7,K$8,,,,,,,,,,"True")</t>
  </si>
  <si>
    <t>=GL("Balance",$B35,L$7,L$8,,,,,,,,,,"True")</t>
  </si>
  <si>
    <t>=GL("Balance",$B35,M$7,M$8,,,,,,,,,,"True")</t>
  </si>
  <si>
    <t>=GL("Balance",$B35,N$7,N$8,,,,,,,,,,"True")</t>
  </si>
  <si>
    <t>=GL("Balance",$B36,F$7,F$8,,,,,,,,,,"True")</t>
  </si>
  <si>
    <t>=GL("Balance",$B36,G$7,G$8,,,,,,,,,,"True")</t>
  </si>
  <si>
    <t>=GL("Balance",$B36,H$7,H$8,,,,,,,,,,"True")</t>
  </si>
  <si>
    <t>=GL("Balance",$B36,I$7,I$8,,,,,,,,,,"True")</t>
  </si>
  <si>
    <t>=GL("Balance",$B36,J$7,J$8,,,,,,,,,,"True")</t>
  </si>
  <si>
    <t>=GL("Balance",$B36,K$7,K$8,,,,,,,,,,"True")</t>
  </si>
  <si>
    <t>=GL("Balance",$B36,L$7,L$8,,,,,,,,,,"True")</t>
  </si>
  <si>
    <t>=GL("Balance",$B36,M$7,M$8,,,,,,,,,,"True")</t>
  </si>
  <si>
    <t>=GL("Balance",$B36,N$7,N$8,,,,,,,,,,"True")</t>
  </si>
  <si>
    <t>=GL("Balance",$B37,F$7,F$8,,,,,,,,,,"True")</t>
  </si>
  <si>
    <t>=GL("Balance",$B37,G$7,G$8,,,,,,,,,,"True")</t>
  </si>
  <si>
    <t>=GL("Balance",$B37,H$7,H$8,,,,,,,,,,"True")</t>
  </si>
  <si>
    <t>=GL("Balance",$B37,I$7,I$8,,,,,,,,,,"True")</t>
  </si>
  <si>
    <t>=GL("Balance",$B37,J$7,J$8,,,,,,,,,,"True")</t>
  </si>
  <si>
    <t>=GL("Balance",$B37,K$7,K$8,,,,,,,,,,"True")</t>
  </si>
  <si>
    <t>=GL("Balance",$B37,L$7,L$8,,,,,,,,,,"True")</t>
  </si>
  <si>
    <t>=GL("Balance",$B37,M$7,M$8,,,,,,,,,,"True")</t>
  </si>
  <si>
    <t>=GL("Balance",$B37,N$7,N$8,,,,,,,,,,"True")</t>
  </si>
  <si>
    <t>=GL("Balance",$B38,F$7,F$8,,,,,,,,,,"True")</t>
  </si>
  <si>
    <t>=GL("Balance",$B38,G$7,G$8,,,,,,,,,,"True")</t>
  </si>
  <si>
    <t>=GL("Balance",$B38,H$7,H$8,,,,,,,,,,"True")</t>
  </si>
  <si>
    <t>=GL("Balance",$B38,I$7,I$8,,,,,,,,,,"True")</t>
  </si>
  <si>
    <t>=GL("Balance",$B38,J$7,J$8,,,,,,,,,,"True")</t>
  </si>
  <si>
    <t>=GL("Balance",$B38,K$7,K$8,,,,,,,,,,"True")</t>
  </si>
  <si>
    <t>=GL("Balance",$B38,L$7,L$8,,,,,,,,,,"True")</t>
  </si>
  <si>
    <t>=GL("Balance",$B38,M$7,M$8,,,,,,,,,,"True")</t>
  </si>
  <si>
    <t>=GL("Balance",$B38,N$7,N$8,,,,,,,,,,"True")</t>
  </si>
  <si>
    <t>=SUM(F32:F38)</t>
  </si>
  <si>
    <t>=SUM(G32:G38)</t>
  </si>
  <si>
    <t>=SUM(H32:H38)</t>
  </si>
  <si>
    <t>=SUM(I32:I38)</t>
  </si>
  <si>
    <t>=SUM(J32:J38)</t>
  </si>
  <si>
    <t>=SUM(K32:K38)</t>
  </si>
  <si>
    <t>=SUM(L32:L38)</t>
  </si>
  <si>
    <t>=SUM(M32:M38)</t>
  </si>
  <si>
    <t>=SUM(N32:N38)</t>
  </si>
  <si>
    <t>=F28-F39</t>
  </si>
  <si>
    <t>=H28-H39</t>
  </si>
  <si>
    <t>=I28-I39</t>
  </si>
  <si>
    <t>=J28-J39</t>
  </si>
  <si>
    <t>=K28-K39</t>
  </si>
  <si>
    <t>=L28-L39</t>
  </si>
  <si>
    <t>=M28-M39</t>
  </si>
  <si>
    <t>=N28-N39</t>
  </si>
  <si>
    <t>=P28-P39</t>
  </si>
  <si>
    <t>=F41/F17</t>
  </si>
  <si>
    <t>=H41/H17</t>
  </si>
  <si>
    <t>=I41/I17</t>
  </si>
  <si>
    <t>=J41/J17</t>
  </si>
  <si>
    <t>=K41/K17</t>
  </si>
  <si>
    <t>=L41/L17</t>
  </si>
  <si>
    <t>=M41/M17</t>
  </si>
  <si>
    <t>=N41/N17</t>
  </si>
  <si>
    <t>=P41/P17</t>
  </si>
  <si>
    <t>=NL("Columns",NP("Dates",YTDStart,YTDEnd,"Month"))</t>
  </si>
  <si>
    <t>Auto+Hide+Hidesheet</t>
  </si>
  <si>
    <t>Net Profit%</t>
  </si>
  <si>
    <t>Prev 12-mth Avg</t>
  </si>
  <si>
    <t>The account numbers and names need to be modified to match the database charts of accounts before this report will operate correctly for an organization. Details of this are shown when viewed in the "Design" mode on both the 'Dashboard' and 'Income Statement' worksheets.  You will also want to verify the date range calculations on the 'Options' page to ensure you are generating the desired date ranges.</t>
  </si>
  <si>
    <t>Getting Help</t>
  </si>
  <si>
    <t>�</t>
  </si>
  <si>
    <t>Modifying this report</t>
  </si>
  <si>
    <t>This report can be modified by entering into design mode from the Jet tab.</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</si>
  <si>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</si>
  <si>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</si>
  <si>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</si>
  <si>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</si>
  <si>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</si>
  <si>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</si>
  <si>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</si>
  <si>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</si>
  <si>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</si>
  <si>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</si>
  <si>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</si>
  <si>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</si>
  <si>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Auto+Hide+Values+Formulas=Sheet4,Sheet5+FormulasOnly</t>
  </si>
  <si>
    <t>Auto+Hide+Values+Formulas=Sheet6,Sheet7+FormulasOnly</t>
  </si>
  <si>
    <t>Auto+Hide+Values+Formulas=Sheet8,Sheet4,Sheet5</t>
  </si>
  <si>
    <t>='Income Statement'!R17</t>
  </si>
  <si>
    <t>=-'Income Statement'!R26</t>
  </si>
  <si>
    <t>='Income Statement'!R28</t>
  </si>
  <si>
    <t>=-'Income Statement'!R32</t>
  </si>
  <si>
    <t>=-'Income Statement'!R33</t>
  </si>
  <si>
    <t>=-'Income Statement'!R34</t>
  </si>
  <si>
    <t>=-'Income Statement'!R35</t>
  </si>
  <si>
    <t>=-'Income Statement'!R36</t>
  </si>
  <si>
    <t>='Income Statement'!R41</t>
  </si>
  <si>
    <t>Auto+Hide+Values+Formulas=Sheet8,Sheet4,Sheet5+FormulasOnly</t>
  </si>
  <si>
    <t>Auto+Hide+Values+Formulas=Sheet9,Sheet6,Sheet7</t>
  </si>
  <si>
    <t>43132</t>
  </si>
  <si>
    <t>43160</t>
  </si>
  <si>
    <t>43191</t>
  </si>
  <si>
    <t>43221</t>
  </si>
  <si>
    <t>43252</t>
  </si>
  <si>
    <t>43282</t>
  </si>
  <si>
    <t>43313</t>
  </si>
  <si>
    <t>43344</t>
  </si>
  <si>
    <t>43374</t>
  </si>
  <si>
    <t>43405</t>
  </si>
  <si>
    <t>43435</t>
  </si>
  <si>
    <t>=NL("First",NP("Dates",O7,Last12End,"Month","TRUE"))</t>
  </si>
  <si>
    <t>=NL("First",NP("Dates",P7,Last12End,"Month","TRUE"))</t>
  </si>
  <si>
    <t>=YEAR(O8)</t>
  </si>
  <si>
    <t>=YEAR(P8)</t>
  </si>
  <si>
    <t>="Q"&amp;ROUNDUP(MONTH(O8)/3,0)&amp; "  "&amp;YEAR(O8)</t>
  </si>
  <si>
    <t>="Q"&amp;ROUNDUP(MONTH(P8)/3,0)&amp; "  "&amp;YEAR(P8)</t>
  </si>
  <si>
    <t>=TEXT(O8,"mmm yy")</t>
  </si>
  <si>
    <t>=TEXT(P8,"mmm yy")</t>
  </si>
  <si>
    <t>=-GL("Balance",$B13,O$7,O$8,,,,,,,,,,"True")</t>
  </si>
  <si>
    <t>=-GL("Balance",$B13,P$7,P$8,,,,,,,,,,"True")</t>
  </si>
  <si>
    <t>=SUM(E13:Q13)</t>
  </si>
  <si>
    <t>=-GL("Balance",$B14,O$7,O$8,,,,,,,,,,"True")</t>
  </si>
  <si>
    <t>=-GL("Balance",$B14,P$7,P$8,,,,,,,,,,"True")</t>
  </si>
  <si>
    <t>=SUM(E14:Q14)</t>
  </si>
  <si>
    <t>=-GL("Balance",$B15,O$7,O$8,,,,,,,,,,"True")</t>
  </si>
  <si>
    <t>=-GL("Balance",$B15,P$7,P$8,,,,,,,,,,"True")</t>
  </si>
  <si>
    <t>=SUM(E15:Q15)</t>
  </si>
  <si>
    <t>=-GL("Balance",$B16,O$7,O$8,,,,,,,,,,"True")</t>
  </si>
  <si>
    <t>=-GL("Balance",$B16,P$7,P$8,,,,,,,,,,"True")</t>
  </si>
  <si>
    <t>=SUM(E16:Q16)</t>
  </si>
  <si>
    <t>=SUM(O13:O16)</t>
  </si>
  <si>
    <t>=SUM(P13:P16)</t>
  </si>
  <si>
    <t>=SUM(E17:Q17)</t>
  </si>
  <si>
    <t>=GL("Balance",$B20,O$7,O$8,,,,,,,,,,"True")</t>
  </si>
  <si>
    <t>=GL("Balance",$B20,P$7,P$8,,,,,,,,,,"True")</t>
  </si>
  <si>
    <t>=SUM(E20:Q20)</t>
  </si>
  <si>
    <t>=GL("Balance",$B21,O$7,O$8,,,,,,,,,,"True")</t>
  </si>
  <si>
    <t>=GL("Balance",$B21,P$7,P$8,,,,,,,,,,"True")</t>
  </si>
  <si>
    <t>=SUM(E21:Q21)</t>
  </si>
  <si>
    <t>=GL("Balance",$B22,O$7,O$8,,,,,,,,,,"True")</t>
  </si>
  <si>
    <t>=GL("Balance",$B22,P$7,P$8,,,,,,,,,,"True")</t>
  </si>
  <si>
    <t>=SUM(E22:Q22)</t>
  </si>
  <si>
    <t>=GL("Balance",$B23,O$7,O$8,,,,,,,,,,"True")</t>
  </si>
  <si>
    <t>=GL("Balance",$B23,P$7,P$8,,,,,,,,,,"True")</t>
  </si>
  <si>
    <t>=SUM(E23:Q23)</t>
  </si>
  <si>
    <t>=GL("Balance",$B24,O$7,O$8,,,,,,,,,,"True")</t>
  </si>
  <si>
    <t>=GL("Balance",$B24,P$7,P$8,,,,,,,,,,"True")</t>
  </si>
  <si>
    <t>=SUM(E24:Q24)</t>
  </si>
  <si>
    <t>=GL("Balance",$B25,O$7,O$8,,,,,,,,,,"True")</t>
  </si>
  <si>
    <t>=GL("Balance",$B25,P$7,P$8,,,,,,,,,,"True")</t>
  </si>
  <si>
    <t>=SUM(E25:Q25)</t>
  </si>
  <si>
    <t>=SUM(O20:O25)</t>
  </si>
  <si>
    <t>=SUM(P20:P25)</t>
  </si>
  <si>
    <t>=SUM(E26:Q26)</t>
  </si>
  <si>
    <t>=O17-O26</t>
  </si>
  <si>
    <t>=R17-R26</t>
  </si>
  <si>
    <t>=O28/O17</t>
  </si>
  <si>
    <t>=R28/R17</t>
  </si>
  <si>
    <t>=GL("Balance",$B32,O$7,O$8,,,,,,,,,,"True")</t>
  </si>
  <si>
    <t>=GL("Balance",$B32,P$7,P$8,,,,,,,,,,"True")</t>
  </si>
  <si>
    <t>=SUM(E32:Q32)</t>
  </si>
  <si>
    <t>=GL("Balance",$B33,O$7,O$8,,,,,,,,,,"True")</t>
  </si>
  <si>
    <t>=GL("Balance",$B33,P$7,P$8,,,,,,,,,,"True")</t>
  </si>
  <si>
    <t>=SUM(E33:Q33)</t>
  </si>
  <si>
    <t>=GL("Balance",$B34,O$7,O$8,,,,,,,,,,"True")</t>
  </si>
  <si>
    <t>=GL("Balance",$B34,P$7,P$8,,,,,,,,,,"True")</t>
  </si>
  <si>
    <t>=SUM(E34:Q34)</t>
  </si>
  <si>
    <t>=GL("Balance",$B35,O$7,O$8,,,,,,,,,,"True")</t>
  </si>
  <si>
    <t>=GL("Balance",$B35,P$7,P$8,,,,,,,,,,"True")</t>
  </si>
  <si>
    <t>=SUM(E35:Q35)</t>
  </si>
  <si>
    <t>=GL("Balance",$B36,O$7,O$8,,,,,,,,,,"True")</t>
  </si>
  <si>
    <t>=GL("Balance",$B36,P$7,P$8,,,,,,,,,,"True")</t>
  </si>
  <si>
    <t>=SUM(E36:Q36)</t>
  </si>
  <si>
    <t>=GL("Balance",$B37,O$7,O$8,,,,,,,,,,"True")</t>
  </si>
  <si>
    <t>=GL("Balance",$B37,P$7,P$8,,,,,,,,,,"True")</t>
  </si>
  <si>
    <t>=SUM(E37:Q37)</t>
  </si>
  <si>
    <t>=GL("Balance",$B38,O$7,O$8,,,,,,,,,,"True")</t>
  </si>
  <si>
    <t>=GL("Balance",$B38,P$7,P$8,,,,,,,,,,"True")</t>
  </si>
  <si>
    <t>=SUM(E38:Q38)</t>
  </si>
  <si>
    <t>=SUM(O32:O38)</t>
  </si>
  <si>
    <t>=SUM(P32:P38)</t>
  </si>
  <si>
    <t>=SUM(E39:Q39)</t>
  </si>
  <si>
    <t>=O28-O39</t>
  </si>
  <si>
    <t>=R28-R39</t>
  </si>
  <si>
    <t>=O41/O17</t>
  </si>
  <si>
    <t>=R41/R17</t>
  </si>
  <si>
    <t>Auto+Hide+Values+Formulas=Sheet9,Sheet6,Sheet7+FormulasOnly</t>
  </si>
  <si>
    <r>
      <t xml:space="preserve">This report provides an Income Statement for the last 12 months for a company for a given date.  The dashboard worksheet calculates YTD, Last YTD, and last 12 month figures.  It uses these and the Income Statement worksheet for the visuals on the dashboard worksheet.
This report assumes a </t>
    </r>
    <r>
      <rPr>
        <b/>
        <sz val="10"/>
        <rFont val="Segoe UI"/>
        <family val="2"/>
      </rPr>
      <t>fiscal year</t>
    </r>
    <r>
      <rPr>
        <sz val="10"/>
        <rFont val="Segoe UI"/>
        <family val="2"/>
      </rPr>
      <t xml:space="preserve"> that aligns with the calendar year when calculating YTD and LYTD values.  If your fiscal year starts in a month other than January, then using Excel to modify the Date Range Calculations on the 'Options' worksheet can get you the date ranges you need.
Dates used in filtering must be formatted to the same format used in NAV.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</si>
</sst>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Red]_(* \(#,##0\);_(* &quot;-&quot;_);_(@_)"/>
    <numFmt numFmtId="165" formatCode="0.0%"/>
    <numFmt numFmtId="166" formatCode="#.0\ %;[Red]\(#.0\ %\)"/>
  </numFmts>
  <fonts count="42">
    <font>
      <sz val="11"/>
      <color theme="1"/>
      <name val="Corbel"/>
      <family val="2"/>
      <scheme val="minor"/>
    </font>
    <font>
      <sz val="11"/>
      <color theme="1"/>
      <name val="Corbel"/>
      <family val="2"/>
      <scheme val="minor"/>
    </font>
    <font>
      <sz val="11"/>
      <name val="Corbel"/>
      <family val="2"/>
      <scheme val="minor"/>
    </font>
    <font>
      <b/>
      <sz val="11"/>
      <name val="Corbel"/>
      <family val="2"/>
      <scheme val="minor"/>
    </font>
    <font>
      <sz val="11"/>
      <color rgb="FF000000"/>
      <name val="Corbel"/>
      <family val="2"/>
      <scheme val="minor"/>
    </font>
    <font>
      <sz val="10"/>
      <name val="Segoe UI"/>
      <family val="2"/>
    </font>
    <font>
      <sz val="10"/>
      <color theme="0" tint="-0.34998626667073579"/>
      <name val="Corbel"/>
      <family val="2"/>
      <scheme val="minor"/>
    </font>
    <font>
      <b/>
      <sz val="10"/>
      <name val="Segoe UI"/>
      <family val="2"/>
    </font>
    <font>
      <sz val="18"/>
      <color theme="3"/>
      <name val="Corbel"/>
      <family val="2"/>
      <scheme val="major"/>
    </font>
    <font>
      <sz val="11"/>
      <color theme="0"/>
      <name val="Corbel"/>
      <family val="2"/>
      <scheme val="minor"/>
    </font>
    <font>
      <sz val="10"/>
      <name val="Arial"/>
      <family val="2"/>
    </font>
    <font>
      <b/>
      <sz val="11"/>
      <color theme="1"/>
      <name val="Corbel"/>
      <family val="2"/>
      <scheme val="minor"/>
    </font>
    <font>
      <u/>
      <sz val="10"/>
      <color indexed="12"/>
      <name val="Arial"/>
      <family val="2"/>
    </font>
    <font>
      <u/>
      <sz val="10"/>
      <color indexed="12"/>
      <name val="Segoe UI"/>
      <family val="2"/>
    </font>
    <font>
      <b/>
      <i/>
      <sz val="10"/>
      <name val="Arial"/>
      <family val="2"/>
    </font>
    <font>
      <sz val="11"/>
      <color theme="1"/>
      <name val="Corbel"/>
      <family val="2"/>
    </font>
    <font>
      <sz val="11"/>
      <color rgb="FFA6A6A6"/>
      <name val="Corbel"/>
      <family val="2"/>
    </font>
    <font>
      <b/>
      <sz val="11"/>
      <color rgb="FFFFFFFF"/>
      <name val="Corbel"/>
      <family val="2"/>
    </font>
    <font>
      <sz val="11"/>
      <color rgb="FF000000"/>
      <name val="Corbel"/>
      <family val="2"/>
    </font>
    <font>
      <b/>
      <sz val="11"/>
      <color theme="4"/>
      <name val="Corbel"/>
      <family val="2"/>
      <scheme val="minor"/>
    </font>
    <font>
      <sz val="10"/>
      <name val="Corbel"/>
      <family val="2"/>
      <scheme val="minor"/>
    </font>
    <font>
      <b/>
      <sz val="10"/>
      <name val="Corbel"/>
      <family val="2"/>
      <scheme val="minor"/>
    </font>
    <font>
      <b/>
      <u/>
      <sz val="10"/>
      <name val="Corbel"/>
      <family val="2"/>
      <scheme val="minor"/>
    </font>
    <font>
      <sz val="10"/>
      <color theme="1"/>
      <name val="Corbel"/>
      <family val="2"/>
      <scheme val="minor"/>
    </font>
    <font>
      <b/>
      <sz val="11"/>
      <color theme="0"/>
      <name val="Corbel"/>
      <family val="2"/>
      <scheme val="minor"/>
    </font>
    <font>
      <sz val="14"/>
      <color theme="1"/>
      <name val="Corbel"/>
      <family val="2"/>
      <scheme val="minor"/>
    </font>
    <font>
      <sz val="8"/>
      <color theme="1"/>
      <name val="Corbel"/>
      <family val="2"/>
      <scheme val="minor"/>
    </font>
    <font>
      <sz val="10"/>
      <color theme="1"/>
      <name val="Eras Bold ITC"/>
      <family val="2"/>
    </font>
    <font>
      <b/>
      <sz val="18"/>
      <color theme="5"/>
      <name val="Corbel"/>
      <family val="2"/>
      <scheme val="minor"/>
    </font>
    <font>
      <b/>
      <sz val="18"/>
      <color theme="5"/>
      <name val="Corbel"/>
      <family val="2"/>
      <scheme val="major"/>
    </font>
    <font>
      <sz val="11"/>
      <color theme="1"/>
      <name val="Eras Bold ITC"/>
      <family val="2"/>
    </font>
    <font>
      <sz val="10"/>
      <color theme="1"/>
      <name val="Eras Demi ITC"/>
      <family val="2"/>
    </font>
    <font>
      <sz val="10"/>
      <color theme="1"/>
      <name val="Arial Unicode MS"/>
      <family val="2"/>
    </font>
    <font>
      <b/>
      <sz val="10"/>
      <color theme="0"/>
      <name val="Corbel"/>
      <family val="2"/>
      <scheme val="minor"/>
    </font>
    <font>
      <sz val="10"/>
      <color theme="5"/>
      <name val="Corbel"/>
      <family val="2"/>
      <scheme val="minor"/>
    </font>
    <font>
      <b/>
      <sz val="10"/>
      <color rgb="FFFF0000"/>
      <name val="Corbel"/>
      <family val="2"/>
      <scheme val="minor"/>
    </font>
    <font>
      <b/>
      <sz val="11"/>
      <color theme="0"/>
      <name val="Corbel"/>
      <family val="2"/>
    </font>
    <font>
      <sz val="9"/>
      <color theme="5"/>
      <name val="Corbel"/>
      <family val="2"/>
      <scheme val="minor"/>
    </font>
    <font>
      <sz val="9"/>
      <color theme="1"/>
      <name val="Eras Bold ITC"/>
      <family val="2"/>
    </font>
    <font>
      <sz val="10"/>
      <color theme="1"/>
      <name val="Segoe UI"/>
      <family val="2"/>
    </font>
    <font>
      <b/>
      <sz val="20"/>
      <color rgb="FFDA4848"/>
      <name val="Segoe UI"/>
      <family val="2"/>
    </font>
    <font>
      <b/>
      <sz val="10"/>
      <color theme="1"/>
      <name val="Segoe UI"/>
      <family val="2"/>
    </font>
  </fonts>
  <fills count="11">
    <fill>
      <patternFill patternType="none"/>
    </fill>
    <fill>
      <patternFill patternType="gray125"/>
    </fill>
    <fill>
      <patternFill patternType="solid">
        <fgColor theme="0" tint="-4.9989318521683403E-2"/>
        <bgColor indexed="64"/>
      </patternFill>
    </fill>
    <fill>
      <patternFill patternType="solid">
        <fgColor theme="8"/>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EA9696"/>
        <bgColor indexed="64"/>
      </patternFill>
    </fill>
  </fills>
  <borders count="25">
    <border>
      <left/>
      <right/>
      <top/>
      <bottom/>
      <diagonal/>
    </border>
    <border>
      <left/>
      <right/>
      <top style="thin">
        <color indexed="64"/>
      </top>
      <bottom style="double">
        <color indexed="64"/>
      </bottom>
      <diagonal/>
    </border>
    <border>
      <left/>
      <right/>
      <top style="thin">
        <color indexed="64"/>
      </top>
      <bottom style="medium">
        <color indexed="64"/>
      </bottom>
      <diagonal/>
    </border>
    <border>
      <left/>
      <right style="thick">
        <color theme="0"/>
      </right>
      <top/>
      <bottom/>
      <diagonal/>
    </border>
    <border>
      <left/>
      <right style="thick">
        <color theme="0"/>
      </right>
      <top style="thin">
        <color indexed="64"/>
      </top>
      <bottom style="medium">
        <color indexed="64"/>
      </bottom>
      <diagonal/>
    </border>
    <border>
      <left/>
      <right style="thick">
        <color theme="0"/>
      </right>
      <top style="thin">
        <color indexed="64"/>
      </top>
      <bottom style="double">
        <color indexed="64"/>
      </bottom>
      <diagonal/>
    </border>
    <border>
      <left/>
      <right/>
      <top style="thin">
        <color indexed="64"/>
      </top>
      <bottom/>
      <diagonal/>
    </border>
    <border>
      <left/>
      <right style="thick">
        <color theme="0"/>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5" tint="0.79998168889431442"/>
      </left>
      <right/>
      <top style="thin">
        <color theme="5" tint="0.79998168889431442"/>
      </top>
      <bottom/>
      <diagonal/>
    </border>
    <border>
      <left/>
      <right/>
      <top style="thin">
        <color theme="5" tint="0.79998168889431442"/>
      </top>
      <bottom/>
      <diagonal/>
    </border>
    <border>
      <left/>
      <right style="thin">
        <color theme="5" tint="0.79998168889431442"/>
      </right>
      <top style="thin">
        <color theme="5" tint="0.79998168889431442"/>
      </top>
      <bottom/>
      <diagonal/>
    </border>
    <border>
      <left style="thin">
        <color theme="5" tint="0.79998168889431442"/>
      </left>
      <right/>
      <top/>
      <bottom/>
      <diagonal/>
    </border>
    <border>
      <left/>
      <right style="thin">
        <color theme="5" tint="0.79998168889431442"/>
      </right>
      <top/>
      <bottom/>
      <diagonal/>
    </border>
    <border>
      <left style="thin">
        <color theme="5" tint="0.79998168889431442"/>
      </left>
      <right/>
      <top/>
      <bottom style="thin">
        <color theme="5" tint="0.79998168889431442"/>
      </bottom>
      <diagonal/>
    </border>
    <border>
      <left/>
      <right/>
      <top/>
      <bottom style="thin">
        <color theme="5" tint="0.79998168889431442"/>
      </bottom>
      <diagonal/>
    </border>
    <border>
      <left/>
      <right style="thin">
        <color theme="5" tint="0.79998168889431442"/>
      </right>
      <top/>
      <bottom style="thin">
        <color theme="5" tint="0.79998168889431442"/>
      </bottom>
      <diagonal/>
    </border>
    <border>
      <left/>
      <right style="thin">
        <color theme="5"/>
      </right>
      <top/>
      <bottom style="thin">
        <color theme="5" tint="0.79998168889431442"/>
      </bottom>
      <diagonal/>
    </border>
    <border>
      <left/>
      <right style="thin">
        <color theme="5"/>
      </right>
      <top/>
      <bottom/>
      <diagonal/>
    </border>
    <border>
      <left/>
      <right style="thin">
        <color theme="5"/>
      </right>
      <top style="thin">
        <color theme="5" tint="0.79998168889431442"/>
      </top>
      <bottom/>
      <diagonal/>
    </border>
    <border>
      <left/>
      <right style="thin">
        <color theme="5" tint="0.79995117038483843"/>
      </right>
      <top/>
      <bottom style="thin">
        <color theme="5" tint="0.79998168889431442"/>
      </bottom>
      <diagonal/>
    </border>
    <border>
      <left/>
      <right style="thin">
        <color theme="5" tint="0.79995117038483843"/>
      </right>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cellStyleXfs>
  <cellXfs count="106">
    <xf numFmtId="0" fontId="0" fillId="0" borderId="0" xfId="0"/>
    <xf numFmtId="0" fontId="5" fillId="2" borderId="0" xfId="0" applyNumberFormat="1" applyFont="1" applyFill="1"/>
    <xf numFmtId="0" fontId="6" fillId="2" borderId="0" xfId="0" applyFont="1" applyFill="1" applyAlignment="1">
      <alignment horizontal="right"/>
    </xf>
    <xf numFmtId="0" fontId="6" fillId="2" borderId="0" xfId="0" applyNumberFormat="1" applyFont="1" applyFill="1" applyAlignment="1">
      <alignment horizontal="right"/>
    </xf>
    <xf numFmtId="14" fontId="4" fillId="0" borderId="3" xfId="0" applyNumberFormat="1" applyFont="1" applyBorder="1" applyAlignment="1"/>
    <xf numFmtId="0" fontId="2" fillId="0" borderId="3" xfId="4" applyFont="1" applyFill="1" applyBorder="1" applyAlignment="1">
      <alignment horizontal="right"/>
    </xf>
    <xf numFmtId="164" fontId="0" fillId="0" borderId="0" xfId="0" applyNumberFormat="1"/>
    <xf numFmtId="0" fontId="5" fillId="5" borderId="0" xfId="7" applyFont="1" applyFill="1"/>
    <xf numFmtId="0" fontId="7" fillId="5" borderId="0" xfId="7" applyFont="1" applyFill="1" applyAlignment="1">
      <alignment vertical="top"/>
    </xf>
    <xf numFmtId="0" fontId="5" fillId="5" borderId="0" xfId="7" applyFont="1" applyFill="1" applyAlignment="1">
      <alignment vertical="top" wrapText="1"/>
    </xf>
    <xf numFmtId="0" fontId="0" fillId="0" borderId="0" xfId="0" applyFont="1"/>
    <xf numFmtId="0" fontId="16" fillId="0" borderId="0" xfId="0" applyNumberFormat="1" applyFont="1" applyAlignment="1"/>
    <xf numFmtId="0" fontId="16" fillId="0" borderId="0" xfId="0" applyNumberFormat="1" applyFont="1" applyAlignment="1">
      <alignment horizontal="left"/>
    </xf>
    <xf numFmtId="0" fontId="16" fillId="0" borderId="0" xfId="0" applyNumberFormat="1" applyFont="1" applyAlignment="1">
      <alignment horizontal="right"/>
    </xf>
    <xf numFmtId="0" fontId="15" fillId="0" borderId="0" xfId="0" applyFont="1"/>
    <xf numFmtId="0" fontId="18" fillId="0" borderId="0" xfId="0" applyNumberFormat="1" applyFont="1" applyAlignment="1"/>
    <xf numFmtId="14" fontId="18" fillId="0" borderId="0" xfId="0" applyNumberFormat="1" applyFont="1" applyAlignment="1">
      <alignment horizontal="left"/>
    </xf>
    <xf numFmtId="0" fontId="15" fillId="0" borderId="0" xfId="0" applyFont="1" applyAlignment="1">
      <alignment horizontal="left"/>
    </xf>
    <xf numFmtId="14" fontId="15" fillId="0" borderId="0" xfId="0" applyNumberFormat="1" applyFont="1" applyAlignment="1">
      <alignment horizontal="left"/>
    </xf>
    <xf numFmtId="0" fontId="0" fillId="2" borderId="0" xfId="0" applyFill="1"/>
    <xf numFmtId="0" fontId="20" fillId="0" borderId="0" xfId="0" applyNumberFormat="1" applyFont="1"/>
    <xf numFmtId="0" fontId="22" fillId="0" borderId="0" xfId="0" applyFont="1"/>
    <xf numFmtId="0" fontId="20" fillId="0" borderId="0" xfId="0" applyFont="1"/>
    <xf numFmtId="0" fontId="21" fillId="0" borderId="2" xfId="0" applyFont="1" applyBorder="1" applyAlignment="1">
      <alignment horizontal="left" indent="1"/>
    </xf>
    <xf numFmtId="0" fontId="21" fillId="0" borderId="1" xfId="0" applyFont="1" applyBorder="1" applyAlignment="1">
      <alignment horizontal="left" indent="1"/>
    </xf>
    <xf numFmtId="0" fontId="3" fillId="0" borderId="6" xfId="0" applyFont="1" applyBorder="1" applyAlignment="1">
      <alignment horizontal="left" indent="1"/>
    </xf>
    <xf numFmtId="0" fontId="19" fillId="0" borderId="0" xfId="0" applyFont="1"/>
    <xf numFmtId="164" fontId="20" fillId="0" borderId="3" xfId="1" applyNumberFormat="1" applyFont="1" applyFill="1" applyBorder="1" applyAlignment="1">
      <alignment wrapText="1"/>
    </xf>
    <xf numFmtId="164" fontId="21" fillId="0" borderId="4" xfId="1" applyNumberFormat="1" applyFont="1" applyFill="1" applyBorder="1" applyAlignment="1">
      <alignment wrapText="1"/>
    </xf>
    <xf numFmtId="0" fontId="23" fillId="0" borderId="3" xfId="0" applyFont="1" applyBorder="1"/>
    <xf numFmtId="164" fontId="21" fillId="0" borderId="7" xfId="1" applyNumberFormat="1" applyFont="1" applyFill="1" applyBorder="1" applyAlignment="1">
      <alignment wrapText="1"/>
    </xf>
    <xf numFmtId="165" fontId="21" fillId="0" borderId="5" xfId="2" applyNumberFormat="1" applyFont="1" applyFill="1" applyBorder="1" applyAlignment="1">
      <alignment wrapText="1"/>
    </xf>
    <xf numFmtId="164" fontId="21" fillId="0" borderId="5" xfId="1" applyNumberFormat="1" applyFont="1" applyFill="1" applyBorder="1" applyAlignment="1">
      <alignment wrapText="1"/>
    </xf>
    <xf numFmtId="166" fontId="21" fillId="0" borderId="5" xfId="2" applyNumberFormat="1" applyFont="1" applyFill="1" applyBorder="1" applyAlignment="1">
      <alignment wrapText="1"/>
    </xf>
    <xf numFmtId="0" fontId="11" fillId="0" borderId="0" xfId="0" applyFont="1"/>
    <xf numFmtId="14" fontId="15" fillId="0" borderId="0" xfId="0" applyNumberFormat="1" applyFont="1"/>
    <xf numFmtId="14" fontId="0" fillId="0" borderId="0" xfId="0" applyNumberFormat="1"/>
    <xf numFmtId="0" fontId="21" fillId="0" borderId="0" xfId="0" applyFont="1" applyBorder="1" applyAlignment="1">
      <alignment horizontal="left" indent="1"/>
    </xf>
    <xf numFmtId="164" fontId="21" fillId="0" borderId="3" xfId="1" applyNumberFormat="1" applyFont="1" applyFill="1" applyBorder="1" applyAlignment="1">
      <alignment wrapText="1"/>
    </xf>
    <xf numFmtId="165" fontId="0" fillId="0" borderId="0" xfId="0" applyNumberFormat="1"/>
    <xf numFmtId="0" fontId="0" fillId="0" borderId="0" xfId="0" applyBorder="1" applyAlignment="1">
      <alignment horizontal="center"/>
    </xf>
    <xf numFmtId="3" fontId="0" fillId="0" borderId="0" xfId="0" applyNumberFormat="1" applyFont="1" applyBorder="1" applyAlignment="1">
      <alignment horizontal="center"/>
    </xf>
    <xf numFmtId="0" fontId="0" fillId="0" borderId="0" xfId="0" applyAlignment="1">
      <alignment horizontal="right"/>
    </xf>
    <xf numFmtId="0" fontId="0" fillId="0" borderId="0" xfId="0" applyBorder="1"/>
    <xf numFmtId="164" fontId="20" fillId="6" borderId="0" xfId="1" applyNumberFormat="1" applyFont="1" applyFill="1" applyBorder="1" applyAlignment="1">
      <alignment wrapText="1"/>
    </xf>
    <xf numFmtId="164" fontId="21" fillId="6" borderId="2" xfId="1" applyNumberFormat="1" applyFont="1" applyFill="1" applyBorder="1" applyAlignment="1">
      <alignment wrapText="1"/>
    </xf>
    <xf numFmtId="164" fontId="21" fillId="6" borderId="6" xfId="1" applyNumberFormat="1" applyFont="1" applyFill="1" applyBorder="1" applyAlignment="1">
      <alignment wrapText="1"/>
    </xf>
    <xf numFmtId="165" fontId="21" fillId="6" borderId="1" xfId="2" applyNumberFormat="1" applyFont="1" applyFill="1" applyBorder="1" applyAlignment="1">
      <alignment wrapText="1"/>
    </xf>
    <xf numFmtId="166" fontId="21" fillId="6" borderId="1" xfId="2" applyNumberFormat="1" applyFont="1" applyFill="1" applyBorder="1" applyAlignment="1">
      <alignment wrapText="1"/>
    </xf>
    <xf numFmtId="14" fontId="24" fillId="7" borderId="0" xfId="0" applyNumberFormat="1" applyFont="1" applyFill="1" applyAlignment="1">
      <alignment horizontal="right"/>
    </xf>
    <xf numFmtId="0" fontId="24" fillId="7" borderId="0" xfId="0" applyFont="1" applyFill="1"/>
    <xf numFmtId="0" fontId="0" fillId="8" borderId="13" xfId="0" applyFill="1" applyBorder="1"/>
    <xf numFmtId="2" fontId="0" fillId="8" borderId="13" xfId="0" applyNumberFormat="1" applyFill="1" applyBorder="1"/>
    <xf numFmtId="165" fontId="0" fillId="8" borderId="14" xfId="0" applyNumberFormat="1" applyFill="1" applyBorder="1"/>
    <xf numFmtId="0" fontId="0" fillId="0" borderId="15" xfId="0" applyBorder="1"/>
    <xf numFmtId="0" fontId="0" fillId="8" borderId="15" xfId="0" applyFill="1" applyBorder="1"/>
    <xf numFmtId="0" fontId="0" fillId="0" borderId="17" xfId="0" applyBorder="1"/>
    <xf numFmtId="0" fontId="27" fillId="8" borderId="9" xfId="0" applyFont="1" applyFill="1" applyBorder="1" applyAlignment="1">
      <alignment horizontal="center"/>
    </xf>
    <xf numFmtId="3" fontId="25" fillId="8" borderId="10" xfId="0" applyNumberFormat="1" applyFont="1" applyFill="1" applyBorder="1" applyAlignment="1">
      <alignment horizontal="center"/>
    </xf>
    <xf numFmtId="0" fontId="0" fillId="8" borderId="10" xfId="0" applyFont="1" applyFill="1" applyBorder="1"/>
    <xf numFmtId="0" fontId="26" fillId="8" borderId="10" xfId="0" applyFont="1" applyFill="1" applyBorder="1"/>
    <xf numFmtId="165" fontId="0" fillId="8" borderId="11" xfId="0" applyNumberFormat="1" applyFill="1" applyBorder="1" applyAlignment="1">
      <alignment horizontal="left" indent="1"/>
    </xf>
    <xf numFmtId="165" fontId="25" fillId="8" borderId="10" xfId="2" applyNumberFormat="1" applyFont="1" applyFill="1" applyBorder="1" applyAlignment="1">
      <alignment horizontal="center"/>
    </xf>
    <xf numFmtId="0" fontId="28" fillId="0" borderId="0" xfId="0" applyFont="1"/>
    <xf numFmtId="0" fontId="29" fillId="0" borderId="0" xfId="3" applyFont="1"/>
    <xf numFmtId="0" fontId="19" fillId="0" borderId="0" xfId="0" applyFont="1" applyAlignment="1">
      <alignment horizontal="left"/>
    </xf>
    <xf numFmtId="0" fontId="30" fillId="8" borderId="12" xfId="0" applyFont="1" applyFill="1" applyBorder="1"/>
    <xf numFmtId="0" fontId="31" fillId="0" borderId="0" xfId="0" applyFont="1" applyBorder="1"/>
    <xf numFmtId="0" fontId="31" fillId="8" borderId="0" xfId="0" applyFont="1" applyFill="1" applyBorder="1"/>
    <xf numFmtId="0" fontId="31" fillId="0" borderId="18" xfId="0" applyFont="1" applyBorder="1"/>
    <xf numFmtId="3" fontId="32" fillId="0" borderId="0" xfId="0" applyNumberFormat="1" applyFont="1" applyBorder="1"/>
    <xf numFmtId="165" fontId="32" fillId="0" borderId="16" xfId="0" applyNumberFormat="1" applyFont="1" applyBorder="1"/>
    <xf numFmtId="3" fontId="32" fillId="8" borderId="0" xfId="0" applyNumberFormat="1" applyFont="1" applyFill="1" applyBorder="1"/>
    <xf numFmtId="165" fontId="32" fillId="8" borderId="0" xfId="0" applyNumberFormat="1" applyFont="1" applyFill="1" applyBorder="1"/>
    <xf numFmtId="165" fontId="32" fillId="8" borderId="16" xfId="0" applyNumberFormat="1" applyFont="1" applyFill="1" applyBorder="1"/>
    <xf numFmtId="165" fontId="32" fillId="0" borderId="18" xfId="0" applyNumberFormat="1" applyFont="1" applyBorder="1"/>
    <xf numFmtId="165" fontId="32" fillId="0" borderId="19" xfId="0" applyNumberFormat="1" applyFont="1" applyBorder="1"/>
    <xf numFmtId="14" fontId="33" fillId="7" borderId="0" xfId="0" applyNumberFormat="1" applyFont="1" applyFill="1" applyAlignment="1">
      <alignment horizontal="right"/>
    </xf>
    <xf numFmtId="0" fontId="33" fillId="7" borderId="0" xfId="0" applyFont="1" applyFill="1" applyAlignment="1">
      <alignment horizontal="right"/>
    </xf>
    <xf numFmtId="14" fontId="34" fillId="0" borderId="0" xfId="0" applyNumberFormat="1" applyFont="1" applyAlignment="1">
      <alignment horizontal="right"/>
    </xf>
    <xf numFmtId="43" fontId="9" fillId="4" borderId="0" xfId="0" applyNumberFormat="1" applyFont="1" applyFill="1"/>
    <xf numFmtId="0" fontId="35" fillId="0" borderId="0" xfId="0" applyFont="1"/>
    <xf numFmtId="0" fontId="36" fillId="7" borderId="0" xfId="0" applyFont="1" applyFill="1"/>
    <xf numFmtId="0" fontId="0" fillId="0" borderId="0" xfId="0" applyAlignment="1"/>
    <xf numFmtId="0" fontId="37" fillId="0" borderId="0" xfId="0" applyFont="1" applyAlignment="1">
      <alignment horizontal="left"/>
    </xf>
    <xf numFmtId="14" fontId="37" fillId="0" borderId="0" xfId="0" applyNumberFormat="1" applyFont="1" applyAlignment="1"/>
    <xf numFmtId="165" fontId="0" fillId="8" borderId="22" xfId="0" applyNumberFormat="1" applyFill="1" applyBorder="1"/>
    <xf numFmtId="165" fontId="32" fillId="0" borderId="21" xfId="0" applyNumberFormat="1" applyFont="1" applyBorder="1"/>
    <xf numFmtId="165" fontId="32" fillId="8" borderId="21" xfId="0" applyNumberFormat="1" applyFont="1" applyFill="1" applyBorder="1"/>
    <xf numFmtId="165" fontId="32" fillId="0" borderId="20" xfId="0" applyNumberFormat="1" applyFont="1" applyBorder="1"/>
    <xf numFmtId="14" fontId="33" fillId="7" borderId="24" xfId="0" applyNumberFormat="1" applyFont="1" applyFill="1" applyBorder="1" applyAlignment="1">
      <alignment horizontal="right"/>
    </xf>
    <xf numFmtId="0" fontId="33" fillId="7" borderId="23" xfId="0" applyFont="1" applyFill="1" applyBorder="1" applyAlignment="1">
      <alignment horizontal="right"/>
    </xf>
    <xf numFmtId="0" fontId="38" fillId="8" borderId="9" xfId="0" applyFont="1" applyFill="1" applyBorder="1" applyAlignment="1">
      <alignment horizontal="center"/>
    </xf>
    <xf numFmtId="0" fontId="5" fillId="5" borderId="0" xfId="7" applyFont="1" applyFill="1" applyBorder="1" applyAlignment="1">
      <alignment vertical="center" wrapText="1"/>
    </xf>
    <xf numFmtId="0" fontId="0" fillId="9" borderId="0" xfId="0" applyFill="1" applyBorder="1"/>
    <xf numFmtId="0" fontId="0" fillId="9" borderId="0" xfId="0" applyFill="1" applyAlignment="1">
      <alignment wrapText="1"/>
    </xf>
    <xf numFmtId="0" fontId="0" fillId="0" borderId="0" xfId="0" quotePrefix="1"/>
    <xf numFmtId="0" fontId="17" fillId="7" borderId="0" xfId="0" applyNumberFormat="1" applyFont="1" applyFill="1" applyAlignment="1">
      <alignment horizontal="center"/>
    </xf>
    <xf numFmtId="0" fontId="35" fillId="2" borderId="0" xfId="0" applyFont="1" applyFill="1" applyAlignment="1">
      <alignment horizontal="left" vertical="top" wrapText="1"/>
    </xf>
    <xf numFmtId="0" fontId="39" fillId="0" borderId="0" xfId="0" applyFont="1"/>
    <xf numFmtId="0" fontId="39" fillId="0" borderId="0" xfId="0" applyFont="1" applyAlignment="1">
      <alignment vertical="top"/>
    </xf>
    <xf numFmtId="0" fontId="39" fillId="0" borderId="0" xfId="0" applyFont="1" applyAlignment="1">
      <alignment vertical="top" wrapText="1"/>
    </xf>
    <xf numFmtId="0" fontId="40" fillId="0" borderId="0" xfId="0" applyFont="1" applyAlignment="1">
      <alignment vertical="top"/>
    </xf>
    <xf numFmtId="0" fontId="41" fillId="0" borderId="0" xfId="0" applyFont="1" applyAlignment="1">
      <alignment vertical="top"/>
    </xf>
    <xf numFmtId="0" fontId="13" fillId="0" borderId="0" xfId="8" applyFont="1" applyAlignment="1" applyProtection="1">
      <alignment vertical="top"/>
    </xf>
    <xf numFmtId="0" fontId="14" fillId="10" borderId="8" xfId="7" applyFont="1" applyFill="1" applyBorder="1" applyAlignment="1">
      <alignment vertical="center" wrapText="1"/>
    </xf>
  </cellXfs>
  <cellStyles count="10">
    <cellStyle name="Accent5" xfId="4" builtinId="45"/>
    <cellStyle name="Comma" xfId="1" builtinId="3"/>
    <cellStyle name="Comma 2" xfId="6"/>
    <cellStyle name="Hyperlink" xfId="8" builtinId="8"/>
    <cellStyle name="Hyperlink 3" xfId="9"/>
    <cellStyle name="Normal" xfId="0" builtinId="0"/>
    <cellStyle name="Normal 2" xfId="5"/>
    <cellStyle name="Normal 2 4" xfId="7"/>
    <cellStyle name="Percent" xfId="2" builtinId="5"/>
    <cellStyle name="Title" xfId="3"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Distribution of Expenses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pieChart>
        <c:varyColors val="1"/>
        <c:ser>
          <c:idx val="0"/>
          <c:order val="0"/>
          <c:dPt>
            <c:idx val="0"/>
            <c:bubble3D val="0"/>
            <c:spPr>
              <a:solidFill>
                <a:schemeClr val="accent1">
                  <a:shade val="80000"/>
                  <a:satMod val="150000"/>
                </a:schemeClr>
              </a:solidFill>
              <a:ln>
                <a:noFill/>
              </a:ln>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c:spPr>
            <c:extLst>
              <c:ext xmlns:c16="http://schemas.microsoft.com/office/drawing/2014/chart" uri="{C3380CC4-5D6E-409C-BE32-E72D297353CC}">
                <c16:uniqueId val="{00000001-2A09-4853-B454-A9FABA7FAF0F}"/>
              </c:ext>
            </c:extLst>
          </c:dPt>
          <c:dPt>
            <c:idx val="1"/>
            <c:bubble3D val="0"/>
            <c:spPr>
              <a:solidFill>
                <a:schemeClr val="accent2">
                  <a:shade val="80000"/>
                  <a:satMod val="150000"/>
                </a:schemeClr>
              </a:solidFill>
              <a:ln>
                <a:noFill/>
              </a:ln>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c:spPr>
            <c:extLst>
              <c:ext xmlns:c16="http://schemas.microsoft.com/office/drawing/2014/chart" uri="{C3380CC4-5D6E-409C-BE32-E72D297353CC}">
                <c16:uniqueId val="{00000003-2A09-4853-B454-A9FABA7FAF0F}"/>
              </c:ext>
            </c:extLst>
          </c:dPt>
          <c:dPt>
            <c:idx val="2"/>
            <c:bubble3D val="0"/>
            <c:spPr>
              <a:solidFill>
                <a:schemeClr val="accent3">
                  <a:shade val="80000"/>
                  <a:satMod val="150000"/>
                </a:schemeClr>
              </a:solidFill>
              <a:ln>
                <a:noFill/>
              </a:ln>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c:spPr>
            <c:extLst>
              <c:ext xmlns:c16="http://schemas.microsoft.com/office/drawing/2014/chart" uri="{C3380CC4-5D6E-409C-BE32-E72D297353CC}">
                <c16:uniqueId val="{00000005-2A09-4853-B454-A9FABA7FAF0F}"/>
              </c:ext>
            </c:extLst>
          </c:dPt>
          <c:dPt>
            <c:idx val="3"/>
            <c:bubble3D val="0"/>
            <c:spPr>
              <a:solidFill>
                <a:schemeClr val="accent4">
                  <a:shade val="80000"/>
                  <a:satMod val="150000"/>
                </a:schemeClr>
              </a:solidFill>
              <a:ln>
                <a:noFill/>
              </a:ln>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c:spPr>
            <c:extLst>
              <c:ext xmlns:c16="http://schemas.microsoft.com/office/drawing/2014/chart" uri="{C3380CC4-5D6E-409C-BE32-E72D297353CC}">
                <c16:uniqueId val="{00000007-2A09-4853-B454-A9FABA7FAF0F}"/>
              </c:ext>
            </c:extLst>
          </c:dPt>
          <c:dPt>
            <c:idx val="4"/>
            <c:bubble3D val="0"/>
            <c:spPr>
              <a:solidFill>
                <a:schemeClr val="accent5">
                  <a:shade val="80000"/>
                  <a:satMod val="150000"/>
                </a:schemeClr>
              </a:solidFill>
              <a:ln>
                <a:noFill/>
              </a:ln>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c:spPr>
            <c:extLst>
              <c:ext xmlns:c16="http://schemas.microsoft.com/office/drawing/2014/chart" uri="{C3380CC4-5D6E-409C-BE32-E72D297353CC}">
                <c16:uniqueId val="{00000009-2A09-4853-B454-A9FABA7FAF0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'Income Statement'!$D$32:$D$36</c:f>
              <c:strCache>
                <c:ptCount val="5"/>
                <c:pt idx="0">
                  <c:v>Selling Expenses</c:v>
                </c:pt>
                <c:pt idx="1">
                  <c:v>Personnel Expenses</c:v>
                </c:pt>
                <c:pt idx="2">
                  <c:v>Computer Expenses</c:v>
                </c:pt>
                <c:pt idx="3">
                  <c:v>Building Maintenance Expenses</c:v>
                </c:pt>
                <c:pt idx="4">
                  <c:v>Administrative Expenses</c:v>
                </c:pt>
              </c:strCache>
            </c:strRef>
          </c:cat>
          <c:val>
            <c:numRef>
              <c:f>'Income Statement'!$R$32:$R$36</c:f>
              <c:numCache>
                <c:formatCode>_(* #,##0_);[Red]_(* \(#,##0\);_(* "-"_);_(@_)</c:formatCode>
                <c:ptCount val="5"/>
                <c:pt idx="0">
                  <c:v>1581371.3200000003</c:v>
                </c:pt>
                <c:pt idx="1">
                  <c:v>6502602.4399999985</c:v>
                </c:pt>
                <c:pt idx="2">
                  <c:v>49969.719999999994</c:v>
                </c:pt>
                <c:pt idx="3">
                  <c:v>60500.24</c:v>
                </c:pt>
                <c:pt idx="4">
                  <c:v>36122.439999999995</c:v>
                </c:pt>
              </c:numCache>
            </c:numRef>
          </c:val>
          <c:extLst>
            <c:ext xmlns:c16="http://schemas.microsoft.com/office/drawing/2014/chart" uri="{C3380CC4-5D6E-409C-BE32-E72D297353CC}">
              <c16:uniqueId val="{0000000A-2A09-4853-B454-A9FABA7FAF0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Revenue</c:v>
          </c:tx>
          <c:spPr>
            <a:solidFill>
              <a:schemeClr val="accent1">
                <a:shade val="80000"/>
                <a:satMod val="150000"/>
              </a:schemeClr>
            </a:solidFill>
            <a:ln>
              <a:noFill/>
            </a:ln>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c:spPr>
          <c:invertIfNegative val="0"/>
          <c:cat>
            <c:strRef>
              <c:f>'Income Statement'!$E$11:$Q$11</c:f>
              <c:strCache>
                <c:ptCount val="12"/>
                <c:pt idx="0">
                  <c:v>Jan 18</c:v>
                </c:pt>
                <c:pt idx="1">
                  <c:v>Feb 18</c:v>
                </c:pt>
                <c:pt idx="2">
                  <c:v>Mar 18</c:v>
                </c:pt>
                <c:pt idx="3">
                  <c:v>Apr 18</c:v>
                </c:pt>
                <c:pt idx="4">
                  <c:v>May 18</c:v>
                </c:pt>
                <c:pt idx="5">
                  <c:v>Jun 18</c:v>
                </c:pt>
                <c:pt idx="6">
                  <c:v>Jul 18</c:v>
                </c:pt>
                <c:pt idx="7">
                  <c:v>Aug 18</c:v>
                </c:pt>
                <c:pt idx="8">
                  <c:v>Sep 18</c:v>
                </c:pt>
                <c:pt idx="9">
                  <c:v>Oct 18</c:v>
                </c:pt>
                <c:pt idx="10">
                  <c:v>Nov 18</c:v>
                </c:pt>
                <c:pt idx="11">
                  <c:v>Dec 18</c:v>
                </c:pt>
              </c:strCache>
            </c:strRef>
          </c:cat>
          <c:val>
            <c:numRef>
              <c:f>'Income Statement'!$E$17:$Q$17</c:f>
              <c:numCache>
                <c:formatCode>_(* #,##0_);[Red]_(* \(#,##0\);_(* "-"_);_(@_)</c:formatCode>
                <c:ptCount val="12"/>
                <c:pt idx="0">
                  <c:v>1520700.44</c:v>
                </c:pt>
                <c:pt idx="1">
                  <c:v>1362633.8699999999</c:v>
                </c:pt>
                <c:pt idx="2">
                  <c:v>1342353.4</c:v>
                </c:pt>
                <c:pt idx="3">
                  <c:v>1486887.18</c:v>
                </c:pt>
                <c:pt idx="4">
                  <c:v>1499552.72</c:v>
                </c:pt>
                <c:pt idx="5">
                  <c:v>1725549.1500000001</c:v>
                </c:pt>
                <c:pt idx="6">
                  <c:v>1753199.59</c:v>
                </c:pt>
                <c:pt idx="7">
                  <c:v>1588508.17</c:v>
                </c:pt>
                <c:pt idx="8">
                  <c:v>1588964.2899999998</c:v>
                </c:pt>
                <c:pt idx="9">
                  <c:v>1912375.3499999996</c:v>
                </c:pt>
                <c:pt idx="10">
                  <c:v>2013192.1800000002</c:v>
                </c:pt>
                <c:pt idx="11">
                  <c:v>1928083.14</c:v>
                </c:pt>
              </c:numCache>
            </c:numRef>
          </c:val>
          <c:extLst>
            <c:ext xmlns:c16="http://schemas.microsoft.com/office/drawing/2014/chart" uri="{C3380CC4-5D6E-409C-BE32-E72D297353CC}">
              <c16:uniqueId val="{00000000-0697-4F28-A4CA-021990BDE967}"/>
            </c:ext>
          </c:extLst>
        </c:ser>
        <c:ser>
          <c:idx val="1"/>
          <c:order val="1"/>
          <c:tx>
            <c:v>Costs</c:v>
          </c:tx>
          <c:spPr>
            <a:solidFill>
              <a:schemeClr val="accent2">
                <a:shade val="80000"/>
                <a:satMod val="150000"/>
              </a:schemeClr>
            </a:solidFill>
            <a:ln>
              <a:noFill/>
            </a:ln>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c:spPr>
          <c:invertIfNegative val="0"/>
          <c:val>
            <c:numRef>
              <c:f>'Income Statement'!$E$26:$Q$26</c:f>
              <c:numCache>
                <c:formatCode>_(* #,##0_);[Red]_(* \(#,##0\);_(* "-"_);_(@_)</c:formatCode>
                <c:ptCount val="12"/>
                <c:pt idx="0">
                  <c:v>831653.1399999999</c:v>
                </c:pt>
                <c:pt idx="1">
                  <c:v>751315.14</c:v>
                </c:pt>
                <c:pt idx="2">
                  <c:v>738515.66</c:v>
                </c:pt>
                <c:pt idx="3">
                  <c:v>828424.94999999972</c:v>
                </c:pt>
                <c:pt idx="4">
                  <c:v>823219.39999999991</c:v>
                </c:pt>
                <c:pt idx="5">
                  <c:v>949760.41</c:v>
                </c:pt>
                <c:pt idx="6">
                  <c:v>979979.98000000045</c:v>
                </c:pt>
                <c:pt idx="7">
                  <c:v>896801.79</c:v>
                </c:pt>
                <c:pt idx="8">
                  <c:v>889217.50999999989</c:v>
                </c:pt>
                <c:pt idx="9">
                  <c:v>1079848.5500000003</c:v>
                </c:pt>
                <c:pt idx="10">
                  <c:v>1141288.54</c:v>
                </c:pt>
                <c:pt idx="11">
                  <c:v>1063088.72</c:v>
                </c:pt>
              </c:numCache>
            </c:numRef>
          </c:val>
          <c:extLst>
            <c:ext xmlns:c16="http://schemas.microsoft.com/office/drawing/2014/chart" uri="{C3380CC4-5D6E-409C-BE32-E72D297353CC}">
              <c16:uniqueId val="{00000001-0697-4F28-A4CA-021990BDE967}"/>
            </c:ext>
          </c:extLst>
        </c:ser>
        <c:dLbls>
          <c:showLegendKey val="0"/>
          <c:showVal val="0"/>
          <c:showCatName val="0"/>
          <c:showSerName val="0"/>
          <c:showPercent val="0"/>
          <c:showBubbleSize val="0"/>
        </c:dLbls>
        <c:gapWidth val="65"/>
        <c:axId val="699972752"/>
        <c:axId val="699969144"/>
      </c:barChart>
      <c:lineChart>
        <c:grouping val="standard"/>
        <c:varyColors val="0"/>
        <c:ser>
          <c:idx val="3"/>
          <c:order val="3"/>
          <c:tx>
            <c:v>Revenue Avg</c:v>
          </c:tx>
          <c:spPr>
            <a:ln w="12700" cap="rnd">
              <a:solidFill>
                <a:schemeClr val="accent4"/>
              </a:solidFill>
              <a:prstDash val="sysDash"/>
              <a:round/>
            </a:ln>
            <a:effectLst>
              <a:outerShdw blurRad="44450" dist="13970" dir="5400000" algn="ctr" rotWithShape="0">
                <a:srgbClr val="000000">
                  <a:alpha val="45000"/>
                </a:srgbClr>
              </a:outerShdw>
            </a:effectLst>
          </c:spPr>
          <c:marker>
            <c:symbol val="none"/>
          </c:marker>
          <c:val>
            <c:numRef>
              <c:f>'Income Statement'!$E$44:$Q$44</c:f>
              <c:numCache>
                <c:formatCode>_(* #,##0.00_);_(* \(#,##0.00\);_(* "-"??_);_(@_)</c:formatCode>
                <c:ptCount val="12"/>
                <c:pt idx="0">
                  <c:v>1643499.9566666663</c:v>
                </c:pt>
                <c:pt idx="1">
                  <c:v>1643499.9566666663</c:v>
                </c:pt>
                <c:pt idx="2">
                  <c:v>1643499.9566666663</c:v>
                </c:pt>
                <c:pt idx="3">
                  <c:v>1643499.9566666663</c:v>
                </c:pt>
                <c:pt idx="4">
                  <c:v>1643499.9566666663</c:v>
                </c:pt>
                <c:pt idx="5">
                  <c:v>1643499.9566666663</c:v>
                </c:pt>
                <c:pt idx="6">
                  <c:v>1643499.9566666663</c:v>
                </c:pt>
                <c:pt idx="7">
                  <c:v>1643499.9566666663</c:v>
                </c:pt>
                <c:pt idx="8">
                  <c:v>1643499.9566666663</c:v>
                </c:pt>
                <c:pt idx="9">
                  <c:v>1643499.9566666663</c:v>
                </c:pt>
                <c:pt idx="10">
                  <c:v>1643499.9566666663</c:v>
                </c:pt>
                <c:pt idx="11">
                  <c:v>1643499.9566666663</c:v>
                </c:pt>
              </c:numCache>
            </c:numRef>
          </c:val>
          <c:smooth val="0"/>
          <c:extLst>
            <c:ext xmlns:c16="http://schemas.microsoft.com/office/drawing/2014/chart" uri="{C3380CC4-5D6E-409C-BE32-E72D297353CC}">
              <c16:uniqueId val="{00000002-99A3-4998-86AE-9C9D704D29D9}"/>
            </c:ext>
          </c:extLst>
        </c:ser>
        <c:dLbls>
          <c:showLegendKey val="0"/>
          <c:showVal val="0"/>
          <c:showCatName val="0"/>
          <c:showSerName val="0"/>
          <c:showPercent val="0"/>
          <c:showBubbleSize val="0"/>
        </c:dLbls>
        <c:marker val="1"/>
        <c:smooth val="0"/>
        <c:axId val="699972752"/>
        <c:axId val="699969144"/>
      </c:lineChart>
      <c:lineChart>
        <c:grouping val="standard"/>
        <c:varyColors val="0"/>
        <c:ser>
          <c:idx val="2"/>
          <c:order val="2"/>
          <c:tx>
            <c:v>Margin%</c:v>
          </c:tx>
          <c:spPr>
            <a:ln w="34925" cap="rnd">
              <a:solidFill>
                <a:schemeClr val="accent3"/>
              </a:solidFill>
              <a:round/>
            </a:ln>
            <a:effectLst>
              <a:outerShdw blurRad="44450" dist="13970" dir="5400000" algn="ctr" rotWithShape="0">
                <a:srgbClr val="000000">
                  <a:alpha val="45000"/>
                </a:srgbClr>
              </a:outerShdw>
            </a:effectLst>
          </c:spPr>
          <c:marker>
            <c:symbol val="none"/>
          </c:marker>
          <c:val>
            <c:numRef>
              <c:f>'Income Statement'!$E$29:$Q$29</c:f>
              <c:numCache>
                <c:formatCode>0.0%</c:formatCode>
                <c:ptCount val="12"/>
                <c:pt idx="0">
                  <c:v>0.45311179103755639</c:v>
                </c:pt>
                <c:pt idx="1">
                  <c:v>0.44863021788824309</c:v>
                </c:pt>
                <c:pt idx="2">
                  <c:v>0.44983514773382322</c:v>
                </c:pt>
                <c:pt idx="3">
                  <c:v>0.44284612770687837</c:v>
                </c:pt>
                <c:pt idx="4">
                  <c:v>0.45102336915503716</c:v>
                </c:pt>
                <c:pt idx="5">
                  <c:v>0.44958947706589525</c:v>
                </c:pt>
                <c:pt idx="6">
                  <c:v>0.44103341936099794</c:v>
                </c:pt>
                <c:pt idx="7">
                  <c:v>0.43544401789258658</c:v>
                </c:pt>
                <c:pt idx="8">
                  <c:v>0.44037917302723023</c:v>
                </c:pt>
                <c:pt idx="9">
                  <c:v>0.43533650441583005</c:v>
                </c:pt>
                <c:pt idx="10">
                  <c:v>0.43309508583527284</c:v>
                </c:pt>
                <c:pt idx="11">
                  <c:v>0.44862921211997114</c:v>
                </c:pt>
              </c:numCache>
            </c:numRef>
          </c:val>
          <c:smooth val="0"/>
          <c:extLst>
            <c:ext xmlns:c16="http://schemas.microsoft.com/office/drawing/2014/chart" uri="{C3380CC4-5D6E-409C-BE32-E72D297353CC}">
              <c16:uniqueId val="{00000002-0697-4F28-A4CA-021990BDE967}"/>
            </c:ext>
          </c:extLst>
        </c:ser>
        <c:dLbls>
          <c:showLegendKey val="0"/>
          <c:showVal val="0"/>
          <c:showCatName val="0"/>
          <c:showSerName val="0"/>
          <c:showPercent val="0"/>
          <c:showBubbleSize val="0"/>
        </c:dLbls>
        <c:marker val="1"/>
        <c:smooth val="0"/>
        <c:axId val="598255400"/>
        <c:axId val="598260976"/>
      </c:lineChart>
      <c:catAx>
        <c:axId val="69997275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99969144"/>
        <c:crosses val="autoZero"/>
        <c:auto val="1"/>
        <c:lblAlgn val="ctr"/>
        <c:lblOffset val="100"/>
        <c:noMultiLvlLbl val="0"/>
      </c:catAx>
      <c:valAx>
        <c:axId val="699969144"/>
        <c:scaling>
          <c:orientation val="minMax"/>
        </c:scaling>
        <c:delete val="0"/>
        <c:axPos val="l"/>
        <c:majorGridlines>
          <c:spPr>
            <a:ln w="9525" cap="flat" cmpd="sng" algn="ctr">
              <a:solidFill>
                <a:schemeClr val="lt1">
                  <a:lumMod val="95000"/>
                  <a:alpha val="10000"/>
                </a:schemeClr>
              </a:solidFill>
              <a:round/>
            </a:ln>
            <a:effectLst/>
          </c:spPr>
        </c:majorGridlines>
        <c:numFmt formatCode="_(* #,##0_);[Red]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99972752"/>
        <c:crosses val="autoZero"/>
        <c:crossBetween val="between"/>
      </c:valAx>
      <c:valAx>
        <c:axId val="598260976"/>
        <c:scaling>
          <c:orientation val="minMax"/>
        </c:scaling>
        <c:delete val="0"/>
        <c:axPos val="r"/>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98255400"/>
        <c:crosses val="max"/>
        <c:crossBetween val="between"/>
      </c:valAx>
      <c:catAx>
        <c:axId val="598255400"/>
        <c:scaling>
          <c:orientation val="minMax"/>
        </c:scaling>
        <c:delete val="1"/>
        <c:axPos val="b"/>
        <c:majorTickMark val="none"/>
        <c:minorTickMark val="none"/>
        <c:tickLblPos val="nextTo"/>
        <c:crossAx val="598260976"/>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rich>
          <a:bodyPr spcFirstLastPara="1" vertOverflow="ellipsis" wrap="square" lIns="0" tIns="0" rIns="0" bIns="0" anchor="ctr" anchorCtr="1"/>
          <a:lstStyle/>
          <a:p>
            <a:pPr algn="ctr">
              <a:defRPr/>
            </a:pPr>
            <a:r>
              <a:rPr lang="en-US"/>
              <a:t>Net Profit Waterfall</a:t>
            </a:r>
          </a:p>
        </cx:rich>
      </cx:tx>
    </cx:title>
    <cx:plotArea>
      <cx:plotAreaRegion>
        <cx:series layoutId="waterfall" uniqueId="{92F74D69-35EE-4CD0-88AC-768645D8B552}">
          <cx:dataLabels pos="inEnd">
            <cx:visibility seriesName="0" categoryName="0" value="1"/>
          </cx:dataLabels>
          <cx:dataId val="0"/>
          <cx:layoutPr>
            <cx:subtotals>
              <cx:idx val="2"/>
              <cx:idx val="8"/>
            </cx:subtotals>
          </cx:layoutPr>
        </cx:series>
      </cx:plotAreaRegion>
      <cx:axis id="0">
        <cx:catScaling gapWidth="0.5"/>
        <cx:tickLabels/>
      </cx:axis>
      <cx:axis id="1">
        <cx:valScaling/>
        <cx:majorGridlines/>
        <cx:tickLabels/>
      </cx:axis>
    </cx:plotArea>
    <cx:legend pos="t" align="ctr" overlay="0"/>
  </cx:chart>
  <cx:clrMapOvr bg1="lt1" tx1="dk1" bg2="lt2" tx2="dk2" accent1="accent1" accent2="accent2" accent3="accent3" accent4="accent4" accent5="accent5" accent6="accent6" hlink="hlink" folHlink="folHlink"/>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72">
  <cs:axisTitle>
    <cs:lnRef idx="0"/>
    <cs:fillRef idx="0"/>
    <cs:effectRef idx="0"/>
    <cs:fontRef idx="minor">
      <a:schemeClr val="lt1">
        <a:lumMod val="85000"/>
      </a:schemeClr>
    </cs:fontRef>
    <cs:defRPr sz="900" b="1" kern="1200" cap="all"/>
    <cs:bodyPr/>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bodyPr lIns="38100" tIns="19050" rIns="38100" bIns="19050">
      <a:spAutoFit/>
    </cs:bodyPr>
  </cs:dataLabel>
  <cs:dataLabelCallout>
    <cs:lnRef idx="0"/>
    <cs:fillRef idx="0"/>
    <cs:effectRef idx="0"/>
    <cs:fontRef idx="minor">
      <a:schemeClr val="lt1">
        <a:lumMod val="85000"/>
      </a:schemeClr>
    </cs:fontRef>
    <cs:spPr>
      <a:solidFill>
        <a:schemeClr val="lt1"/>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lt1"/>
    </cs:fontRef>
    <cs:spPr>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effectLst>
        <a:outerShdw blurRad="57150" dist="19050" dir="5400000" algn="ctr" rotWithShape="0">
          <a:srgbClr val="000000">
            <a:alpha val="63000"/>
          </a:srgbClr>
        </a:outerShdw>
      </a:effectLst>
    </cs:spPr>
  </cs:dataPoint>
  <cs:dataPoint3D>
    <cs:lnRef idx="0"/>
    <cs:fillRef idx="0">
      <cs:styleClr val="auto"/>
    </cs:fillRef>
    <cs:effectRef idx="0"/>
    <cs:fontRef idx="minor">
      <a:schemeClr val="lt1"/>
    </cs:fontRef>
    <cs:spPr>
      <a:solidFill>
        <a:schemeClr val="phClr"/>
      </a:solidFill>
    </cs:spPr>
  </cs:dataPoint3D>
  <cs:dataPointLine>
    <cs:lnRef idx="0">
      <cs:styleClr val="auto"/>
    </cs:lnRef>
    <cs:fillRef idx="0"/>
    <cs:effectRef idx="0"/>
    <cs:fontRef idx="minor">
      <a:schemeClr val="lt1"/>
    </cs:fontRef>
    <cs:spPr>
      <a:ln w="28575" cap="rnd">
        <a:solidFill>
          <a:schemeClr val="phClr"/>
        </a:solidFill>
        <a:round/>
      </a:ln>
    </cs:spPr>
  </cs:dataPointLine>
  <cs:dataPointMarker>
    <cs:lnRef idx="0"/>
    <cs:fillRef idx="0">
      <cs:styleClr val="auto"/>
    </cs:fillRef>
    <cs:effectRef idx="0"/>
    <cs:fontRef idx="minor">
      <a:schemeClr val="lt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lt1"/>
    </cs:fontRef>
    <cs:spPr>
      <a:ln w="2857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cs:dataTable>
  <cs:downBar>
    <cs:lnRef idx="0"/>
    <cs:fillRef idx="0"/>
    <cs:effectRef idx="0"/>
    <cs:fontRef idx="minor">
      <a:schemeClr val="lt1"/>
    </cs:fontRef>
    <cs:spPr>
      <a:solidFill>
        <a:schemeClr val="dk1"/>
      </a:solidFill>
    </cs:spPr>
  </cs:downBar>
  <cs:dropLine>
    <cs:lnRef idx="0"/>
    <cs:fillRef idx="0"/>
    <cs:effectRef idx="0"/>
    <cs:fontRef idx="minor">
      <a:schemeClr val="lt1"/>
    </cs:fontRef>
  </cs:dropLine>
  <cs:errorBar>
    <cs:lnRef idx="0"/>
    <cs:fillRef idx="0"/>
    <cs:effectRef idx="0"/>
    <cs:fontRef idx="minor">
      <a:schemeClr val="lt1"/>
    </cs:fontRef>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10000"/>
            <a:lumOff val="10000"/>
          </a:schemeClr>
        </a:solidFill>
      </a:ln>
    </cs:spPr>
  </cs:gridlineMinor>
  <cs:hiLoLine>
    <cs:lnRef idx="0"/>
    <cs:fillRef idx="0"/>
    <cs:effectRef idx="0"/>
    <cs:fontRef idx="minor">
      <a:schemeClr val="lt1"/>
    </cs:fontRef>
  </cs:hiLoLine>
  <cs:leaderLine>
    <cs:lnRef idx="0"/>
    <cs:fillRef idx="0"/>
    <cs:effectRef idx="0"/>
    <cs:fontRef idx="minor">
      <a:schemeClr val="lt1"/>
    </cs:fontRef>
  </cs:leaderLine>
  <cs:legend>
    <cs:lnRef idx="0"/>
    <cs:fillRef idx="0"/>
    <cs:effectRef idx="0"/>
    <cs:fontRef idx="minor">
      <a:schemeClr val="lt1">
        <a:lumMod val="85000"/>
      </a:schemeClr>
    </cs:fontRef>
    <cs:defRPr sz="900" kern="1200"/>
    <cs:bodyPr/>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cs:seriesAxis>
  <cs:seriesLine>
    <cs:lnRef idx="0"/>
    <cs:fillRef idx="0"/>
    <cs:effectRef idx="0"/>
    <cs:fontRef idx="minor">
      <a:schemeClr val="lt1"/>
    </cs:fontRef>
    <cs:spPr>
      <a:ln w="9525" cap="flat">
        <a:solidFill>
          <a:srgbClr val="D9D9D9"/>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prstDash val="sysDash"/>
      </a:ln>
    </cs:spPr>
  </cs:trendline>
  <cs:trendlineLabel>
    <cs:lnRef idx="0"/>
    <cs:fillRef idx="0"/>
    <cs:effectRef idx="0"/>
    <cs:fontRef idx="minor">
      <a:schemeClr val="lt1">
        <a:lumMod val="85000"/>
      </a:schemeClr>
    </cs:fontRef>
    <cs:defRPr sz="900"/>
  </cs:trendlineLabel>
  <cs:upBar>
    <cs:lnRef idx="0"/>
    <cs:fillRef idx="0"/>
    <cs:effectRef idx="0"/>
    <cs:fontRef idx="minor">
      <a:schemeClr val="lt1"/>
    </cs:fontRef>
    <cs:spPr>
      <a:solidFill>
        <a:schemeClr val="lt1"/>
      </a:solidFill>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jetreports.com/web"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microsoft.com/office/2014/relationships/chartEx" Target="../charts/chartEx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jetreports.com"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1076324</xdr:colOff>
      <xdr:row>30</xdr:row>
      <xdr:rowOff>9524</xdr:rowOff>
    </xdr:from>
    <xdr:to>
      <xdr:col>20</xdr:col>
      <xdr:colOff>598831</xdr:colOff>
      <xdr:row>43</xdr:row>
      <xdr:rowOff>85725</xdr:rowOff>
    </xdr:to>
    <mc:AlternateContent xmlns:mc="http://schemas.openxmlformats.org/markup-compatibility/2006">
      <mc:Choice xmlns:cx1="http://schemas.microsoft.com/office/drawing/2015/9/8/chartex" Requires="cx1">
        <xdr:graphicFrame macro="">
          <xdr:nvGraphicFramePr>
            <xdr:cNvPr id="3" name="Chart 2"/>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xdr:col>
      <xdr:colOff>285750</xdr:colOff>
      <xdr:row>30</xdr:row>
      <xdr:rowOff>9525</xdr:rowOff>
    </xdr:from>
    <xdr:to>
      <xdr:col>6</xdr:col>
      <xdr:colOff>981075</xdr:colOff>
      <xdr:row>43</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287655</xdr:colOff>
      <xdr:row>18</xdr:row>
      <xdr:rowOff>0</xdr:rowOff>
    </xdr:from>
    <xdr:to>
      <xdr:col>20</xdr:col>
      <xdr:colOff>598832</xdr:colOff>
      <xdr:row>29</xdr:row>
      <xdr:rowOff>28575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546735</xdr:colOff>
      <xdr:row>2</xdr:row>
      <xdr:rowOff>160020</xdr:rowOff>
    </xdr:from>
    <xdr:to>
      <xdr:col>15</xdr:col>
      <xdr:colOff>794965</xdr:colOff>
      <xdr:row>4</xdr:row>
      <xdr:rowOff>30004</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81460" y="160020"/>
          <a:ext cx="1126435" cy="350044"/>
        </a:xfrm>
        <a:prstGeom prst="rect">
          <a:avLst/>
        </a:prstGeom>
      </xdr:spPr>
    </xdr:pic>
    <xdr:clientData/>
  </xdr:twoCellAnchor>
</xdr:wsDr>
</file>

<file path=xl/theme/theme1.xml><?xml version="1.0" encoding="utf-8"?>
<a:theme xmlns:a="http://schemas.openxmlformats.org/drawingml/2006/main" name="Fra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rame">
      <a:majorFont>
        <a:latin typeface="Corbel" panose="020B0503020204020204"/>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Frame">
      <a:fillStyleLst>
        <a:solidFill>
          <a:schemeClr val="phClr"/>
        </a:solidFill>
        <a:solidFill>
          <a:schemeClr val="phClr">
            <a:tint val="65000"/>
          </a:schemeClr>
        </a:solidFill>
        <a:solidFill>
          <a:schemeClr val="phClr">
            <a:shade val="80000"/>
            <a:satMod val="15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a:effectStyle>
      </a:effectStyleLst>
      <a:bgFillStyleLst>
        <a:solidFill>
          <a:schemeClr val="phClr"/>
        </a:solidFill>
        <a:solidFill>
          <a:schemeClr val="phClr">
            <a:tint val="95000"/>
            <a:satMod val="170000"/>
          </a:schemeClr>
        </a:solidFill>
        <a:gradFill rotWithShape="1">
          <a:gsLst>
            <a:gs pos="0">
              <a:schemeClr val="phClr">
                <a:tint val="93000"/>
                <a:shade val="98000"/>
                <a:satMod val="120000"/>
                <a:lumMod val="102000"/>
              </a:schemeClr>
            </a:gs>
            <a:gs pos="48000">
              <a:schemeClr val="phClr">
                <a:tint val="98000"/>
                <a:shade val="90000"/>
                <a:satMod val="110000"/>
                <a:lumMod val="103000"/>
              </a:schemeClr>
            </a:gs>
            <a:gs pos="100000">
              <a:schemeClr val="phClr">
                <a:tint val="98000"/>
                <a:shade val="80000"/>
                <a:satMod val="100000"/>
              </a:schemeClr>
            </a:gs>
          </a:gsLst>
          <a:lin ang="5400000" scaled="0"/>
        </a:gradFill>
      </a:bgFillStyleLst>
    </a:fmtScheme>
  </a:themeElements>
  <a:objectDefaults/>
  <a:extraClrSchemeLst/>
  <a:extLst>
    <a:ext uri="{05A4C25C-085E-4340-85A3-A5531E510DB2}">
      <thm15:themeFamily xmlns:thm15="http://schemas.microsoft.com/office/thememl/2012/main" name="Frame" id="{F226E7A2-7162-461C-9490-D27D9DC04E43}" vid="{629A0216-3BBD-45C0-B63F-2683BEA18F60}"/>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1.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tabSelected="1" topLeftCell="B2" workbookViewId="0"/>
  </sheetViews>
  <sheetFormatPr defaultColWidth="8" defaultRowHeight="14.25"/>
  <cols>
    <col min="1" max="1" width="3.875" style="99" hidden="1" customWidth="1"/>
    <col min="2" max="2" width="8" style="99"/>
    <col min="3" max="3" width="28" style="100" bestFit="1" customWidth="1"/>
    <col min="4" max="4" width="67.625" style="101" customWidth="1"/>
    <col min="5" max="5" width="8.875" style="100" customWidth="1"/>
    <col min="6" max="16384" width="8" style="99"/>
  </cols>
  <sheetData>
    <row r="1" spans="1:5" ht="14.25" hidden="1" customHeight="1">
      <c r="A1" s="99" t="s">
        <v>18</v>
      </c>
    </row>
    <row r="7" spans="1:5" ht="30.75">
      <c r="C7" s="102" t="s">
        <v>19</v>
      </c>
    </row>
    <row r="9" spans="1:5" ht="156.75">
      <c r="C9" s="103" t="s">
        <v>20</v>
      </c>
      <c r="D9" s="9" t="s">
        <v>639</v>
      </c>
    </row>
    <row r="10" spans="1:5">
      <c r="C10" s="103"/>
    </row>
    <row r="11" spans="1:5">
      <c r="C11" s="103" t="s">
        <v>523</v>
      </c>
      <c r="D11" s="101" t="s">
        <v>524</v>
      </c>
    </row>
    <row r="12" spans="1:5" ht="76.5">
      <c r="C12" s="103"/>
      <c r="D12" s="105" t="s">
        <v>520</v>
      </c>
    </row>
    <row r="13" spans="1:5">
      <c r="C13" s="103"/>
    </row>
    <row r="14" spans="1:5" s="7" customFormat="1" ht="99.75">
      <c r="C14" s="8" t="s">
        <v>83</v>
      </c>
      <c r="D14" s="93" t="s">
        <v>85</v>
      </c>
    </row>
    <row r="15" spans="1:5" s="7" customFormat="1">
      <c r="C15" s="8"/>
      <c r="D15" s="93"/>
    </row>
    <row r="16" spans="1:5" ht="42.75">
      <c r="C16" s="103" t="s">
        <v>21</v>
      </c>
      <c r="D16" s="101" t="s">
        <v>525</v>
      </c>
      <c r="E16" s="104" t="s">
        <v>22</v>
      </c>
    </row>
    <row r="17" spans="3:5" ht="16.5" customHeight="1">
      <c r="C17" s="103"/>
    </row>
    <row r="18" spans="3:5" ht="28.5">
      <c r="C18" s="103" t="s">
        <v>23</v>
      </c>
      <c r="D18" s="101" t="s">
        <v>526</v>
      </c>
      <c r="E18" s="104" t="s">
        <v>24</v>
      </c>
    </row>
    <row r="19" spans="3:5">
      <c r="C19" s="103"/>
    </row>
    <row r="20" spans="3:5" ht="57">
      <c r="C20" s="103" t="s">
        <v>521</v>
      </c>
      <c r="D20" s="101" t="s">
        <v>527</v>
      </c>
      <c r="E20" s="104" t="s">
        <v>528</v>
      </c>
    </row>
    <row r="21" spans="3:5">
      <c r="C21" s="103"/>
    </row>
    <row r="22" spans="3:5" ht="28.5">
      <c r="C22" s="103" t="s">
        <v>25</v>
      </c>
      <c r="D22" s="101" t="s">
        <v>529</v>
      </c>
      <c r="E22" s="104" t="s">
        <v>530</v>
      </c>
    </row>
    <row r="23" spans="3:5">
      <c r="C23" s="103"/>
    </row>
    <row r="24" spans="3:5">
      <c r="C24" s="103" t="s">
        <v>26</v>
      </c>
      <c r="D24" s="101" t="s">
        <v>531</v>
      </c>
      <c r="E24" s="104" t="s">
        <v>532</v>
      </c>
    </row>
    <row r="25" spans="3:5">
      <c r="C25" s="103"/>
    </row>
    <row r="26" spans="3:5">
      <c r="C26" s="103" t="s">
        <v>27</v>
      </c>
      <c r="D26" s="101" t="s">
        <v>533</v>
      </c>
      <c r="E26" s="104" t="s">
        <v>534</v>
      </c>
    </row>
    <row r="27" spans="3:5">
      <c r="C27" s="103"/>
    </row>
    <row r="28" spans="3:5" ht="71.25">
      <c r="C28" s="103" t="s">
        <v>28</v>
      </c>
      <c r="D28" s="101" t="s">
        <v>535</v>
      </c>
    </row>
    <row r="29" spans="3:5">
      <c r="C29" s="103"/>
    </row>
    <row r="30" spans="3:5">
      <c r="C30" s="103" t="s">
        <v>29</v>
      </c>
      <c r="D30" s="101" t="s">
        <v>536</v>
      </c>
    </row>
  </sheetData>
  <hyperlinks>
    <hyperlink ref="E24" r:id="rId1"/>
    <hyperlink ref="E22" r:id="rId2"/>
    <hyperlink ref="E18" r:id="rId3"/>
    <hyperlink ref="E16" r:id="rId4"/>
    <hyperlink ref="E26" r:id="rId5"/>
    <hyperlink ref="E20" r:id="rId6"/>
  </hyperlinks>
  <pageMargins left="0.25" right="0.25" top="0.75" bottom="0.75" header="0.3" footer="0.3"/>
  <pageSetup scale="63" orientation="portrait" r:id="rId7"/>
  <headerFooter alignWithMargins="0"/>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workbookViewId="0"/>
  </sheetViews>
  <sheetFormatPr defaultRowHeight="15"/>
  <sheetData>
    <row r="1" spans="1:18">
      <c r="A1" s="96" t="s">
        <v>638</v>
      </c>
      <c r="B1" s="96" t="s">
        <v>14</v>
      </c>
      <c r="E1" s="96" t="s">
        <v>6</v>
      </c>
      <c r="F1" s="96" t="s">
        <v>263</v>
      </c>
      <c r="G1" s="96" t="s">
        <v>263</v>
      </c>
      <c r="H1" s="96" t="s">
        <v>263</v>
      </c>
      <c r="I1" s="96" t="s">
        <v>263</v>
      </c>
      <c r="J1" s="96" t="s">
        <v>263</v>
      </c>
      <c r="K1" s="96" t="s">
        <v>263</v>
      </c>
      <c r="L1" s="96" t="s">
        <v>263</v>
      </c>
      <c r="M1" s="96" t="s">
        <v>263</v>
      </c>
      <c r="N1" s="96" t="s">
        <v>263</v>
      </c>
      <c r="O1" s="96" t="s">
        <v>263</v>
      </c>
      <c r="P1" s="96" t="s">
        <v>263</v>
      </c>
      <c r="Q1" s="96" t="s">
        <v>14</v>
      </c>
    </row>
    <row r="2" spans="1:18">
      <c r="A2" s="96" t="s">
        <v>14</v>
      </c>
      <c r="E2" s="96" t="s">
        <v>16</v>
      </c>
      <c r="F2" s="96" t="s">
        <v>16</v>
      </c>
      <c r="G2" s="96" t="s">
        <v>16</v>
      </c>
      <c r="H2" s="96" t="s">
        <v>16</v>
      </c>
      <c r="I2" s="96" t="s">
        <v>16</v>
      </c>
      <c r="J2" s="96" t="s">
        <v>16</v>
      </c>
      <c r="K2" s="96" t="s">
        <v>16</v>
      </c>
      <c r="L2" s="96" t="s">
        <v>16</v>
      </c>
      <c r="M2" s="96" t="s">
        <v>16</v>
      </c>
      <c r="N2" s="96" t="s">
        <v>16</v>
      </c>
      <c r="O2" s="96" t="s">
        <v>16</v>
      </c>
      <c r="P2" s="96" t="s">
        <v>16</v>
      </c>
    </row>
    <row r="4" spans="1:18">
      <c r="D4" s="96" t="s">
        <v>82</v>
      </c>
    </row>
    <row r="6" spans="1:18">
      <c r="A6" s="96" t="s">
        <v>14</v>
      </c>
      <c r="B6" s="96" t="s">
        <v>30</v>
      </c>
    </row>
    <row r="7" spans="1:18">
      <c r="A7" s="96" t="s">
        <v>14</v>
      </c>
      <c r="E7" s="96" t="s">
        <v>516</v>
      </c>
      <c r="F7" s="96" t="s">
        <v>551</v>
      </c>
      <c r="G7" s="96" t="s">
        <v>552</v>
      </c>
      <c r="H7" s="96" t="s">
        <v>553</v>
      </c>
      <c r="I7" s="96" t="s">
        <v>554</v>
      </c>
      <c r="J7" s="96" t="s">
        <v>555</v>
      </c>
      <c r="K7" s="96" t="s">
        <v>556</v>
      </c>
      <c r="L7" s="96" t="s">
        <v>557</v>
      </c>
      <c r="M7" s="96" t="s">
        <v>558</v>
      </c>
      <c r="N7" s="96" t="s">
        <v>559</v>
      </c>
      <c r="O7" s="96" t="s">
        <v>560</v>
      </c>
      <c r="P7" s="96" t="s">
        <v>561</v>
      </c>
    </row>
    <row r="8" spans="1:18">
      <c r="A8" s="96" t="s">
        <v>14</v>
      </c>
      <c r="E8" s="96" t="s">
        <v>183</v>
      </c>
      <c r="F8" s="96" t="s">
        <v>264</v>
      </c>
      <c r="G8" s="96" t="s">
        <v>265</v>
      </c>
      <c r="H8" s="96" t="s">
        <v>266</v>
      </c>
      <c r="I8" s="96" t="s">
        <v>267</v>
      </c>
      <c r="J8" s="96" t="s">
        <v>268</v>
      </c>
      <c r="K8" s="96" t="s">
        <v>269</v>
      </c>
      <c r="L8" s="96" t="s">
        <v>270</v>
      </c>
      <c r="M8" s="96" t="s">
        <v>271</v>
      </c>
      <c r="N8" s="96" t="s">
        <v>272</v>
      </c>
      <c r="O8" s="96" t="s">
        <v>562</v>
      </c>
      <c r="P8" s="96" t="s">
        <v>563</v>
      </c>
    </row>
    <row r="9" spans="1:18">
      <c r="A9" s="96" t="s">
        <v>14</v>
      </c>
      <c r="E9" s="96" t="s">
        <v>184</v>
      </c>
      <c r="F9" s="96" t="s">
        <v>273</v>
      </c>
      <c r="G9" s="96" t="s">
        <v>274</v>
      </c>
      <c r="H9" s="96" t="s">
        <v>275</v>
      </c>
      <c r="I9" s="96" t="s">
        <v>276</v>
      </c>
      <c r="J9" s="96" t="s">
        <v>277</v>
      </c>
      <c r="K9" s="96" t="s">
        <v>278</v>
      </c>
      <c r="L9" s="96" t="s">
        <v>279</v>
      </c>
      <c r="M9" s="96" t="s">
        <v>280</v>
      </c>
      <c r="N9" s="96" t="s">
        <v>281</v>
      </c>
      <c r="O9" s="96" t="s">
        <v>564</v>
      </c>
      <c r="P9" s="96" t="s">
        <v>565</v>
      </c>
    </row>
    <row r="10" spans="1:18">
      <c r="A10" s="96" t="s">
        <v>14</v>
      </c>
      <c r="E10" s="96" t="s">
        <v>185</v>
      </c>
      <c r="F10" s="96" t="s">
        <v>282</v>
      </c>
      <c r="G10" s="96" t="s">
        <v>283</v>
      </c>
      <c r="H10" s="96" t="s">
        <v>284</v>
      </c>
      <c r="I10" s="96" t="s">
        <v>285</v>
      </c>
      <c r="J10" s="96" t="s">
        <v>286</v>
      </c>
      <c r="K10" s="96" t="s">
        <v>287</v>
      </c>
      <c r="L10" s="96" t="s">
        <v>288</v>
      </c>
      <c r="M10" s="96" t="s">
        <v>289</v>
      </c>
      <c r="N10" s="96" t="s">
        <v>290</v>
      </c>
      <c r="O10" s="96" t="s">
        <v>566</v>
      </c>
      <c r="P10" s="96" t="s">
        <v>567</v>
      </c>
    </row>
    <row r="11" spans="1:18">
      <c r="E11" s="96" t="s">
        <v>186</v>
      </c>
      <c r="F11" s="96" t="s">
        <v>291</v>
      </c>
      <c r="G11" s="96" t="s">
        <v>292</v>
      </c>
      <c r="H11" s="96" t="s">
        <v>293</v>
      </c>
      <c r="I11" s="96" t="s">
        <v>294</v>
      </c>
      <c r="J11" s="96" t="s">
        <v>295</v>
      </c>
      <c r="K11" s="96" t="s">
        <v>296</v>
      </c>
      <c r="L11" s="96" t="s">
        <v>297</v>
      </c>
      <c r="M11" s="96" t="s">
        <v>298</v>
      </c>
      <c r="N11" s="96" t="s">
        <v>299</v>
      </c>
      <c r="O11" s="96" t="s">
        <v>568</v>
      </c>
      <c r="P11" s="96" t="s">
        <v>569</v>
      </c>
      <c r="R11" s="96" t="s">
        <v>65</v>
      </c>
    </row>
    <row r="12" spans="1:18">
      <c r="D12" s="96" t="s">
        <v>31</v>
      </c>
    </row>
    <row r="13" spans="1:18">
      <c r="B13" s="96" t="s">
        <v>187</v>
      </c>
      <c r="D13" s="96" t="s">
        <v>188</v>
      </c>
      <c r="E13" s="96" t="s">
        <v>189</v>
      </c>
      <c r="F13" s="96" t="s">
        <v>300</v>
      </c>
      <c r="G13" s="96" t="s">
        <v>301</v>
      </c>
      <c r="H13" s="96" t="s">
        <v>302</v>
      </c>
      <c r="I13" s="96" t="s">
        <v>303</v>
      </c>
      <c r="J13" s="96" t="s">
        <v>304</v>
      </c>
      <c r="K13" s="96" t="s">
        <v>305</v>
      </c>
      <c r="L13" s="96" t="s">
        <v>306</v>
      </c>
      <c r="M13" s="96" t="s">
        <v>307</v>
      </c>
      <c r="N13" s="96" t="s">
        <v>308</v>
      </c>
      <c r="O13" s="96" t="s">
        <v>570</v>
      </c>
      <c r="P13" s="96" t="s">
        <v>571</v>
      </c>
      <c r="R13" s="96" t="s">
        <v>572</v>
      </c>
    </row>
    <row r="14" spans="1:18">
      <c r="B14" s="96" t="s">
        <v>191</v>
      </c>
      <c r="D14" s="96" t="s">
        <v>192</v>
      </c>
      <c r="E14" s="96" t="s">
        <v>193</v>
      </c>
      <c r="F14" s="96" t="s">
        <v>309</v>
      </c>
      <c r="G14" s="96" t="s">
        <v>310</v>
      </c>
      <c r="H14" s="96" t="s">
        <v>311</v>
      </c>
      <c r="I14" s="96" t="s">
        <v>312</v>
      </c>
      <c r="J14" s="96" t="s">
        <v>313</v>
      </c>
      <c r="K14" s="96" t="s">
        <v>314</v>
      </c>
      <c r="L14" s="96" t="s">
        <v>315</v>
      </c>
      <c r="M14" s="96" t="s">
        <v>316</v>
      </c>
      <c r="N14" s="96" t="s">
        <v>317</v>
      </c>
      <c r="O14" s="96" t="s">
        <v>573</v>
      </c>
      <c r="P14" s="96" t="s">
        <v>574</v>
      </c>
      <c r="R14" s="96" t="s">
        <v>575</v>
      </c>
    </row>
    <row r="15" spans="1:18">
      <c r="B15" s="96" t="s">
        <v>195</v>
      </c>
      <c r="D15" s="96" t="s">
        <v>196</v>
      </c>
      <c r="E15" s="96" t="s">
        <v>197</v>
      </c>
      <c r="F15" s="96" t="s">
        <v>318</v>
      </c>
      <c r="G15" s="96" t="s">
        <v>319</v>
      </c>
      <c r="H15" s="96" t="s">
        <v>320</v>
      </c>
      <c r="I15" s="96" t="s">
        <v>321</v>
      </c>
      <c r="J15" s="96" t="s">
        <v>322</v>
      </c>
      <c r="K15" s="96" t="s">
        <v>323</v>
      </c>
      <c r="L15" s="96" t="s">
        <v>324</v>
      </c>
      <c r="M15" s="96" t="s">
        <v>325</v>
      </c>
      <c r="N15" s="96" t="s">
        <v>326</v>
      </c>
      <c r="O15" s="96" t="s">
        <v>576</v>
      </c>
      <c r="P15" s="96" t="s">
        <v>577</v>
      </c>
      <c r="R15" s="96" t="s">
        <v>578</v>
      </c>
    </row>
    <row r="16" spans="1:18">
      <c r="B16" s="96" t="s">
        <v>199</v>
      </c>
      <c r="D16" s="96" t="s">
        <v>200</v>
      </c>
      <c r="E16" s="96" t="s">
        <v>201</v>
      </c>
      <c r="F16" s="96" t="s">
        <v>327</v>
      </c>
      <c r="G16" s="96" t="s">
        <v>328</v>
      </c>
      <c r="H16" s="96" t="s">
        <v>329</v>
      </c>
      <c r="I16" s="96" t="s">
        <v>330</v>
      </c>
      <c r="J16" s="96" t="s">
        <v>331</v>
      </c>
      <c r="K16" s="96" t="s">
        <v>332</v>
      </c>
      <c r="L16" s="96" t="s">
        <v>333</v>
      </c>
      <c r="M16" s="96" t="s">
        <v>334</v>
      </c>
      <c r="N16" s="96" t="s">
        <v>335</v>
      </c>
      <c r="O16" s="96" t="s">
        <v>579</v>
      </c>
      <c r="P16" s="96" t="s">
        <v>580</v>
      </c>
      <c r="R16" s="96" t="s">
        <v>581</v>
      </c>
    </row>
    <row r="17" spans="2:18">
      <c r="D17" s="96" t="s">
        <v>33</v>
      </c>
      <c r="E17" s="96" t="s">
        <v>203</v>
      </c>
      <c r="F17" s="96" t="s">
        <v>336</v>
      </c>
      <c r="G17" s="96" t="s">
        <v>337</v>
      </c>
      <c r="H17" s="96" t="s">
        <v>338</v>
      </c>
      <c r="I17" s="96" t="s">
        <v>339</v>
      </c>
      <c r="J17" s="96" t="s">
        <v>340</v>
      </c>
      <c r="K17" s="96" t="s">
        <v>341</v>
      </c>
      <c r="L17" s="96" t="s">
        <v>342</v>
      </c>
      <c r="M17" s="96" t="s">
        <v>343</v>
      </c>
      <c r="N17" s="96" t="s">
        <v>344</v>
      </c>
      <c r="O17" s="96" t="s">
        <v>582</v>
      </c>
      <c r="P17" s="96" t="s">
        <v>583</v>
      </c>
      <c r="R17" s="96" t="s">
        <v>584</v>
      </c>
    </row>
    <row r="19" spans="2:18">
      <c r="D19" s="96" t="s">
        <v>32</v>
      </c>
    </row>
    <row r="20" spans="2:18">
      <c r="B20" s="96" t="s">
        <v>205</v>
      </c>
      <c r="D20" s="96" t="s">
        <v>206</v>
      </c>
      <c r="E20" s="96" t="s">
        <v>207</v>
      </c>
      <c r="F20" s="96" t="s">
        <v>345</v>
      </c>
      <c r="G20" s="96" t="s">
        <v>346</v>
      </c>
      <c r="H20" s="96" t="s">
        <v>347</v>
      </c>
      <c r="I20" s="96" t="s">
        <v>348</v>
      </c>
      <c r="J20" s="96" t="s">
        <v>349</v>
      </c>
      <c r="K20" s="96" t="s">
        <v>350</v>
      </c>
      <c r="L20" s="96" t="s">
        <v>351</v>
      </c>
      <c r="M20" s="96" t="s">
        <v>352</v>
      </c>
      <c r="N20" s="96" t="s">
        <v>353</v>
      </c>
      <c r="O20" s="96" t="s">
        <v>585</v>
      </c>
      <c r="P20" s="96" t="s">
        <v>586</v>
      </c>
      <c r="R20" s="96" t="s">
        <v>587</v>
      </c>
    </row>
    <row r="21" spans="2:18">
      <c r="B21" s="96" t="s">
        <v>209</v>
      </c>
      <c r="D21" s="96" t="s">
        <v>210</v>
      </c>
      <c r="E21" s="96" t="s">
        <v>211</v>
      </c>
      <c r="F21" s="96" t="s">
        <v>354</v>
      </c>
      <c r="G21" s="96" t="s">
        <v>355</v>
      </c>
      <c r="H21" s="96" t="s">
        <v>356</v>
      </c>
      <c r="I21" s="96" t="s">
        <v>357</v>
      </c>
      <c r="J21" s="96" t="s">
        <v>358</v>
      </c>
      <c r="K21" s="96" t="s">
        <v>359</v>
      </c>
      <c r="L21" s="96" t="s">
        <v>360</v>
      </c>
      <c r="M21" s="96" t="s">
        <v>361</v>
      </c>
      <c r="N21" s="96" t="s">
        <v>362</v>
      </c>
      <c r="O21" s="96" t="s">
        <v>588</v>
      </c>
      <c r="P21" s="96" t="s">
        <v>589</v>
      </c>
      <c r="R21" s="96" t="s">
        <v>590</v>
      </c>
    </row>
    <row r="22" spans="2:18">
      <c r="B22" s="96" t="s">
        <v>213</v>
      </c>
      <c r="D22" s="96" t="s">
        <v>214</v>
      </c>
      <c r="E22" s="96" t="s">
        <v>215</v>
      </c>
      <c r="F22" s="96" t="s">
        <v>363</v>
      </c>
      <c r="G22" s="96" t="s">
        <v>364</v>
      </c>
      <c r="H22" s="96" t="s">
        <v>365</v>
      </c>
      <c r="I22" s="96" t="s">
        <v>366</v>
      </c>
      <c r="J22" s="96" t="s">
        <v>367</v>
      </c>
      <c r="K22" s="96" t="s">
        <v>368</v>
      </c>
      <c r="L22" s="96" t="s">
        <v>369</v>
      </c>
      <c r="M22" s="96" t="s">
        <v>370</v>
      </c>
      <c r="N22" s="96" t="s">
        <v>371</v>
      </c>
      <c r="O22" s="96" t="s">
        <v>591</v>
      </c>
      <c r="P22" s="96" t="s">
        <v>592</v>
      </c>
      <c r="R22" s="96" t="s">
        <v>593</v>
      </c>
    </row>
    <row r="23" spans="2:18">
      <c r="B23" s="96" t="s">
        <v>217</v>
      </c>
      <c r="D23" s="96" t="s">
        <v>218</v>
      </c>
      <c r="E23" s="96" t="s">
        <v>219</v>
      </c>
      <c r="F23" s="96" t="s">
        <v>372</v>
      </c>
      <c r="G23" s="96" t="s">
        <v>373</v>
      </c>
      <c r="H23" s="96" t="s">
        <v>374</v>
      </c>
      <c r="I23" s="96" t="s">
        <v>375</v>
      </c>
      <c r="J23" s="96" t="s">
        <v>376</v>
      </c>
      <c r="K23" s="96" t="s">
        <v>377</v>
      </c>
      <c r="L23" s="96" t="s">
        <v>378</v>
      </c>
      <c r="M23" s="96" t="s">
        <v>379</v>
      </c>
      <c r="N23" s="96" t="s">
        <v>380</v>
      </c>
      <c r="O23" s="96" t="s">
        <v>594</v>
      </c>
      <c r="P23" s="96" t="s">
        <v>595</v>
      </c>
      <c r="R23" s="96" t="s">
        <v>596</v>
      </c>
    </row>
    <row r="24" spans="2:18">
      <c r="B24" s="96" t="s">
        <v>221</v>
      </c>
      <c r="D24" s="96" t="s">
        <v>222</v>
      </c>
      <c r="E24" s="96" t="s">
        <v>223</v>
      </c>
      <c r="F24" s="96" t="s">
        <v>381</v>
      </c>
      <c r="G24" s="96" t="s">
        <v>382</v>
      </c>
      <c r="H24" s="96" t="s">
        <v>383</v>
      </c>
      <c r="I24" s="96" t="s">
        <v>384</v>
      </c>
      <c r="J24" s="96" t="s">
        <v>385</v>
      </c>
      <c r="K24" s="96" t="s">
        <v>386</v>
      </c>
      <c r="L24" s="96" t="s">
        <v>387</v>
      </c>
      <c r="M24" s="96" t="s">
        <v>388</v>
      </c>
      <c r="N24" s="96" t="s">
        <v>389</v>
      </c>
      <c r="O24" s="96" t="s">
        <v>597</v>
      </c>
      <c r="P24" s="96" t="s">
        <v>598</v>
      </c>
      <c r="R24" s="96" t="s">
        <v>599</v>
      </c>
    </row>
    <row r="25" spans="2:18">
      <c r="B25" s="96" t="s">
        <v>225</v>
      </c>
      <c r="D25" s="96" t="s">
        <v>226</v>
      </c>
      <c r="E25" s="96" t="s">
        <v>227</v>
      </c>
      <c r="F25" s="96" t="s">
        <v>390</v>
      </c>
      <c r="G25" s="96" t="s">
        <v>391</v>
      </c>
      <c r="H25" s="96" t="s">
        <v>392</v>
      </c>
      <c r="I25" s="96" t="s">
        <v>393</v>
      </c>
      <c r="J25" s="96" t="s">
        <v>394</v>
      </c>
      <c r="K25" s="96" t="s">
        <v>395</v>
      </c>
      <c r="L25" s="96" t="s">
        <v>396</v>
      </c>
      <c r="M25" s="96" t="s">
        <v>397</v>
      </c>
      <c r="N25" s="96" t="s">
        <v>398</v>
      </c>
      <c r="O25" s="96" t="s">
        <v>600</v>
      </c>
      <c r="P25" s="96" t="s">
        <v>601</v>
      </c>
      <c r="R25" s="96" t="s">
        <v>602</v>
      </c>
    </row>
    <row r="26" spans="2:18">
      <c r="D26" s="96" t="s">
        <v>34</v>
      </c>
      <c r="E26" s="96" t="s">
        <v>229</v>
      </c>
      <c r="F26" s="96" t="s">
        <v>399</v>
      </c>
      <c r="G26" s="96" t="s">
        <v>400</v>
      </c>
      <c r="H26" s="96" t="s">
        <v>401</v>
      </c>
      <c r="I26" s="96" t="s">
        <v>402</v>
      </c>
      <c r="J26" s="96" t="s">
        <v>403</v>
      </c>
      <c r="K26" s="96" t="s">
        <v>404</v>
      </c>
      <c r="L26" s="96" t="s">
        <v>405</v>
      </c>
      <c r="M26" s="96" t="s">
        <v>406</v>
      </c>
      <c r="N26" s="96" t="s">
        <v>407</v>
      </c>
      <c r="O26" s="96" t="s">
        <v>603</v>
      </c>
      <c r="P26" s="96" t="s">
        <v>604</v>
      </c>
      <c r="R26" s="96" t="s">
        <v>605</v>
      </c>
    </row>
    <row r="28" spans="2:18">
      <c r="D28" s="96" t="s">
        <v>35</v>
      </c>
      <c r="E28" s="96" t="s">
        <v>231</v>
      </c>
      <c r="F28" s="96" t="s">
        <v>408</v>
      </c>
      <c r="G28" s="96" t="s">
        <v>232</v>
      </c>
      <c r="H28" s="96" t="s">
        <v>409</v>
      </c>
      <c r="I28" s="96" t="s">
        <v>410</v>
      </c>
      <c r="J28" s="96" t="s">
        <v>411</v>
      </c>
      <c r="K28" s="96" t="s">
        <v>412</v>
      </c>
      <c r="L28" s="96" t="s">
        <v>413</v>
      </c>
      <c r="M28" s="96" t="s">
        <v>414</v>
      </c>
      <c r="N28" s="96" t="s">
        <v>415</v>
      </c>
      <c r="O28" s="96" t="s">
        <v>606</v>
      </c>
      <c r="P28" s="96" t="s">
        <v>416</v>
      </c>
      <c r="R28" s="96" t="s">
        <v>607</v>
      </c>
    </row>
    <row r="29" spans="2:18">
      <c r="D29" s="96" t="s">
        <v>37</v>
      </c>
      <c r="E29" s="96" t="s">
        <v>233</v>
      </c>
      <c r="F29" s="96" t="s">
        <v>417</v>
      </c>
      <c r="G29" s="96" t="s">
        <v>234</v>
      </c>
      <c r="H29" s="96" t="s">
        <v>418</v>
      </c>
      <c r="I29" s="96" t="s">
        <v>419</v>
      </c>
      <c r="J29" s="96" t="s">
        <v>420</v>
      </c>
      <c r="K29" s="96" t="s">
        <v>421</v>
      </c>
      <c r="L29" s="96" t="s">
        <v>422</v>
      </c>
      <c r="M29" s="96" t="s">
        <v>423</v>
      </c>
      <c r="N29" s="96" t="s">
        <v>424</v>
      </c>
      <c r="O29" s="96" t="s">
        <v>608</v>
      </c>
      <c r="P29" s="96" t="s">
        <v>425</v>
      </c>
      <c r="R29" s="96" t="s">
        <v>609</v>
      </c>
    </row>
    <row r="31" spans="2:18">
      <c r="D31" s="96" t="s">
        <v>36</v>
      </c>
    </row>
    <row r="32" spans="2:18">
      <c r="B32" s="96" t="s">
        <v>7</v>
      </c>
      <c r="D32" s="96" t="s">
        <v>235</v>
      </c>
      <c r="E32" s="96" t="s">
        <v>236</v>
      </c>
      <c r="F32" s="96" t="s">
        <v>426</v>
      </c>
      <c r="G32" s="96" t="s">
        <v>427</v>
      </c>
      <c r="H32" s="96" t="s">
        <v>428</v>
      </c>
      <c r="I32" s="96" t="s">
        <v>429</v>
      </c>
      <c r="J32" s="96" t="s">
        <v>430</v>
      </c>
      <c r="K32" s="96" t="s">
        <v>431</v>
      </c>
      <c r="L32" s="96" t="s">
        <v>432</v>
      </c>
      <c r="M32" s="96" t="s">
        <v>433</v>
      </c>
      <c r="N32" s="96" t="s">
        <v>434</v>
      </c>
      <c r="O32" s="96" t="s">
        <v>610</v>
      </c>
      <c r="P32" s="96" t="s">
        <v>611</v>
      </c>
      <c r="R32" s="96" t="s">
        <v>612</v>
      </c>
    </row>
    <row r="33" spans="2:18">
      <c r="B33" s="96" t="s">
        <v>8</v>
      </c>
      <c r="D33" s="96" t="s">
        <v>238</v>
      </c>
      <c r="E33" s="96" t="s">
        <v>239</v>
      </c>
      <c r="F33" s="96" t="s">
        <v>435</v>
      </c>
      <c r="G33" s="96" t="s">
        <v>436</v>
      </c>
      <c r="H33" s="96" t="s">
        <v>437</v>
      </c>
      <c r="I33" s="96" t="s">
        <v>438</v>
      </c>
      <c r="J33" s="96" t="s">
        <v>439</v>
      </c>
      <c r="K33" s="96" t="s">
        <v>440</v>
      </c>
      <c r="L33" s="96" t="s">
        <v>441</v>
      </c>
      <c r="M33" s="96" t="s">
        <v>442</v>
      </c>
      <c r="N33" s="96" t="s">
        <v>443</v>
      </c>
      <c r="O33" s="96" t="s">
        <v>613</v>
      </c>
      <c r="P33" s="96" t="s">
        <v>614</v>
      </c>
      <c r="R33" s="96" t="s">
        <v>615</v>
      </c>
    </row>
    <row r="34" spans="2:18">
      <c r="B34" s="96" t="s">
        <v>9</v>
      </c>
      <c r="D34" s="96" t="s">
        <v>241</v>
      </c>
      <c r="E34" s="96" t="s">
        <v>242</v>
      </c>
      <c r="F34" s="96" t="s">
        <v>444</v>
      </c>
      <c r="G34" s="96" t="s">
        <v>445</v>
      </c>
      <c r="H34" s="96" t="s">
        <v>446</v>
      </c>
      <c r="I34" s="96" t="s">
        <v>447</v>
      </c>
      <c r="J34" s="96" t="s">
        <v>448</v>
      </c>
      <c r="K34" s="96" t="s">
        <v>449</v>
      </c>
      <c r="L34" s="96" t="s">
        <v>450</v>
      </c>
      <c r="M34" s="96" t="s">
        <v>451</v>
      </c>
      <c r="N34" s="96" t="s">
        <v>452</v>
      </c>
      <c r="O34" s="96" t="s">
        <v>616</v>
      </c>
      <c r="P34" s="96" t="s">
        <v>617</v>
      </c>
      <c r="R34" s="96" t="s">
        <v>618</v>
      </c>
    </row>
    <row r="35" spans="2:18">
      <c r="B35" s="96" t="s">
        <v>10</v>
      </c>
      <c r="D35" s="96" t="s">
        <v>244</v>
      </c>
      <c r="E35" s="96" t="s">
        <v>245</v>
      </c>
      <c r="F35" s="96" t="s">
        <v>453</v>
      </c>
      <c r="G35" s="96" t="s">
        <v>454</v>
      </c>
      <c r="H35" s="96" t="s">
        <v>455</v>
      </c>
      <c r="I35" s="96" t="s">
        <v>456</v>
      </c>
      <c r="J35" s="96" t="s">
        <v>457</v>
      </c>
      <c r="K35" s="96" t="s">
        <v>458</v>
      </c>
      <c r="L35" s="96" t="s">
        <v>459</v>
      </c>
      <c r="M35" s="96" t="s">
        <v>460</v>
      </c>
      <c r="N35" s="96" t="s">
        <v>461</v>
      </c>
      <c r="O35" s="96" t="s">
        <v>619</v>
      </c>
      <c r="P35" s="96" t="s">
        <v>620</v>
      </c>
      <c r="R35" s="96" t="s">
        <v>621</v>
      </c>
    </row>
    <row r="36" spans="2:18">
      <c r="B36" s="96" t="s">
        <v>11</v>
      </c>
      <c r="D36" s="96" t="s">
        <v>247</v>
      </c>
      <c r="E36" s="96" t="s">
        <v>248</v>
      </c>
      <c r="F36" s="96" t="s">
        <v>462</v>
      </c>
      <c r="G36" s="96" t="s">
        <v>463</v>
      </c>
      <c r="H36" s="96" t="s">
        <v>464</v>
      </c>
      <c r="I36" s="96" t="s">
        <v>465</v>
      </c>
      <c r="J36" s="96" t="s">
        <v>466</v>
      </c>
      <c r="K36" s="96" t="s">
        <v>467</v>
      </c>
      <c r="L36" s="96" t="s">
        <v>468</v>
      </c>
      <c r="M36" s="96" t="s">
        <v>469</v>
      </c>
      <c r="N36" s="96" t="s">
        <v>470</v>
      </c>
      <c r="O36" s="96" t="s">
        <v>622</v>
      </c>
      <c r="P36" s="96" t="s">
        <v>623</v>
      </c>
      <c r="R36" s="96" t="s">
        <v>624</v>
      </c>
    </row>
    <row r="37" spans="2:18">
      <c r="B37" s="96" t="s">
        <v>12</v>
      </c>
      <c r="D37" s="96" t="s">
        <v>250</v>
      </c>
      <c r="E37" s="96" t="s">
        <v>251</v>
      </c>
      <c r="F37" s="96" t="s">
        <v>471</v>
      </c>
      <c r="G37" s="96" t="s">
        <v>472</v>
      </c>
      <c r="H37" s="96" t="s">
        <v>473</v>
      </c>
      <c r="I37" s="96" t="s">
        <v>474</v>
      </c>
      <c r="J37" s="96" t="s">
        <v>475</v>
      </c>
      <c r="K37" s="96" t="s">
        <v>476</v>
      </c>
      <c r="L37" s="96" t="s">
        <v>477</v>
      </c>
      <c r="M37" s="96" t="s">
        <v>478</v>
      </c>
      <c r="N37" s="96" t="s">
        <v>479</v>
      </c>
      <c r="O37" s="96" t="s">
        <v>625</v>
      </c>
      <c r="P37" s="96" t="s">
        <v>626</v>
      </c>
      <c r="R37" s="96" t="s">
        <v>627</v>
      </c>
    </row>
    <row r="38" spans="2:18">
      <c r="B38" s="96" t="s">
        <v>13</v>
      </c>
      <c r="D38" s="96" t="s">
        <v>253</v>
      </c>
      <c r="E38" s="96" t="s">
        <v>254</v>
      </c>
      <c r="F38" s="96" t="s">
        <v>480</v>
      </c>
      <c r="G38" s="96" t="s">
        <v>481</v>
      </c>
      <c r="H38" s="96" t="s">
        <v>482</v>
      </c>
      <c r="I38" s="96" t="s">
        <v>483</v>
      </c>
      <c r="J38" s="96" t="s">
        <v>484</v>
      </c>
      <c r="K38" s="96" t="s">
        <v>485</v>
      </c>
      <c r="L38" s="96" t="s">
        <v>486</v>
      </c>
      <c r="M38" s="96" t="s">
        <v>487</v>
      </c>
      <c r="N38" s="96" t="s">
        <v>488</v>
      </c>
      <c r="O38" s="96" t="s">
        <v>628</v>
      </c>
      <c r="P38" s="96" t="s">
        <v>629</v>
      </c>
      <c r="R38" s="96" t="s">
        <v>630</v>
      </c>
    </row>
    <row r="39" spans="2:18">
      <c r="D39" s="96" t="s">
        <v>38</v>
      </c>
      <c r="E39" s="96" t="s">
        <v>256</v>
      </c>
      <c r="F39" s="96" t="s">
        <v>489</v>
      </c>
      <c r="G39" s="96" t="s">
        <v>490</v>
      </c>
      <c r="H39" s="96" t="s">
        <v>491</v>
      </c>
      <c r="I39" s="96" t="s">
        <v>492</v>
      </c>
      <c r="J39" s="96" t="s">
        <v>493</v>
      </c>
      <c r="K39" s="96" t="s">
        <v>494</v>
      </c>
      <c r="L39" s="96" t="s">
        <v>495</v>
      </c>
      <c r="M39" s="96" t="s">
        <v>496</v>
      </c>
      <c r="N39" s="96" t="s">
        <v>497</v>
      </c>
      <c r="O39" s="96" t="s">
        <v>631</v>
      </c>
      <c r="P39" s="96" t="s">
        <v>632</v>
      </c>
      <c r="R39" s="96" t="s">
        <v>633</v>
      </c>
    </row>
    <row r="41" spans="2:18">
      <c r="D41" s="96" t="s">
        <v>15</v>
      </c>
      <c r="E41" s="96" t="s">
        <v>258</v>
      </c>
      <c r="F41" s="96" t="s">
        <v>498</v>
      </c>
      <c r="G41" s="96" t="s">
        <v>259</v>
      </c>
      <c r="H41" s="96" t="s">
        <v>499</v>
      </c>
      <c r="I41" s="96" t="s">
        <v>500</v>
      </c>
      <c r="J41" s="96" t="s">
        <v>501</v>
      </c>
      <c r="K41" s="96" t="s">
        <v>502</v>
      </c>
      <c r="L41" s="96" t="s">
        <v>503</v>
      </c>
      <c r="M41" s="96" t="s">
        <v>504</v>
      </c>
      <c r="N41" s="96" t="s">
        <v>505</v>
      </c>
      <c r="O41" s="96" t="s">
        <v>634</v>
      </c>
      <c r="P41" s="96" t="s">
        <v>506</v>
      </c>
      <c r="R41" s="96" t="s">
        <v>635</v>
      </c>
    </row>
    <row r="42" spans="2:18">
      <c r="D42" s="96" t="s">
        <v>39</v>
      </c>
      <c r="E42" s="96" t="s">
        <v>260</v>
      </c>
      <c r="F42" s="96" t="s">
        <v>507</v>
      </c>
      <c r="G42" s="96" t="s">
        <v>261</v>
      </c>
      <c r="H42" s="96" t="s">
        <v>508</v>
      </c>
      <c r="I42" s="96" t="s">
        <v>509</v>
      </c>
      <c r="J42" s="96" t="s">
        <v>510</v>
      </c>
      <c r="K42" s="96" t="s">
        <v>511</v>
      </c>
      <c r="L42" s="96" t="s">
        <v>512</v>
      </c>
      <c r="M42" s="96" t="s">
        <v>513</v>
      </c>
      <c r="N42" s="96" t="s">
        <v>514</v>
      </c>
      <c r="O42" s="96" t="s">
        <v>636</v>
      </c>
      <c r="P42" s="96" t="s">
        <v>515</v>
      </c>
      <c r="R42" s="96" t="s">
        <v>637</v>
      </c>
    </row>
    <row r="44" spans="2:18">
      <c r="B44" s="96" t="s">
        <v>78</v>
      </c>
      <c r="E44" s="96" t="s">
        <v>262</v>
      </c>
      <c r="F44" s="96" t="s">
        <v>262</v>
      </c>
      <c r="G44" s="96" t="s">
        <v>262</v>
      </c>
      <c r="H44" s="96" t="s">
        <v>262</v>
      </c>
      <c r="I44" s="96" t="s">
        <v>262</v>
      </c>
      <c r="J44" s="96" t="s">
        <v>262</v>
      </c>
      <c r="K44" s="96" t="s">
        <v>262</v>
      </c>
      <c r="L44" s="96" t="s">
        <v>262</v>
      </c>
      <c r="M44" s="96" t="s">
        <v>262</v>
      </c>
      <c r="N44" s="96" t="s">
        <v>262</v>
      </c>
      <c r="O44" s="96" t="s">
        <v>262</v>
      </c>
      <c r="P44" s="96" t="s">
        <v>262</v>
      </c>
    </row>
    <row r="45" spans="2:18">
      <c r="B45" s="96" t="s">
        <v>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ColWidth="9" defaultRowHeight="15"/>
  <cols>
    <col min="1" max="1" width="10.375" style="14" hidden="1" customWidth="1"/>
    <col min="2" max="2" width="4.5" style="14" customWidth="1"/>
    <col min="3" max="3" width="15.375" style="14" bestFit="1" customWidth="1"/>
    <col min="4" max="4" width="12.5" style="14" bestFit="1" customWidth="1"/>
    <col min="5" max="5" width="12.5" style="14" customWidth="1"/>
    <col min="6" max="6" width="12.625" style="14" customWidth="1"/>
    <col min="7" max="7" width="11.5" style="14" customWidth="1"/>
    <col min="8" max="8" width="9.625" style="14" customWidth="1"/>
    <col min="9" max="9" width="3.375" style="14" bestFit="1" customWidth="1"/>
    <col min="10" max="10" width="20.75" style="14" customWidth="1"/>
    <col min="11" max="12" width="8" style="14"/>
    <col min="13" max="13" width="8.5" style="14" bestFit="1" customWidth="1"/>
    <col min="14" max="15" width="8" style="14"/>
    <col min="16" max="18" width="8.5" style="14" bestFit="1" customWidth="1"/>
    <col min="19" max="19" width="9.375" style="14" bestFit="1" customWidth="1"/>
    <col min="20" max="16384" width="9" style="14"/>
  </cols>
  <sheetData>
    <row r="1" spans="1:7" hidden="1">
      <c r="A1" s="11" t="s">
        <v>517</v>
      </c>
      <c r="B1" s="11"/>
      <c r="C1" s="11" t="s">
        <v>0</v>
      </c>
      <c r="D1" s="12" t="s">
        <v>1</v>
      </c>
      <c r="E1" s="11" t="s">
        <v>43</v>
      </c>
    </row>
    <row r="2" spans="1:7">
      <c r="A2" s="11"/>
      <c r="B2" s="11"/>
      <c r="C2" s="11"/>
      <c r="D2" s="13"/>
      <c r="E2" s="11"/>
    </row>
    <row r="3" spans="1:7">
      <c r="A3" s="11"/>
      <c r="B3" s="11"/>
      <c r="C3" s="97" t="s">
        <v>2</v>
      </c>
      <c r="D3" s="97"/>
    </row>
    <row r="4" spans="1:7">
      <c r="A4" s="11" t="s">
        <v>3</v>
      </c>
      <c r="B4" s="11"/>
      <c r="C4" s="15" t="s">
        <v>84</v>
      </c>
      <c r="D4" s="16" t="str">
        <f>"12/12/2018"</f>
        <v>12/12/2018</v>
      </c>
      <c r="E4" s="14" t="s">
        <v>44</v>
      </c>
    </row>
    <row r="5" spans="1:7">
      <c r="A5" s="11"/>
      <c r="B5" s="11"/>
      <c r="C5" s="15"/>
      <c r="D5" s="17"/>
      <c r="E5" s="17"/>
    </row>
    <row r="6" spans="1:7">
      <c r="D6" s="17"/>
      <c r="E6" s="17"/>
    </row>
    <row r="7" spans="1:7">
      <c r="C7" s="82" t="s">
        <v>79</v>
      </c>
      <c r="D7" s="82"/>
      <c r="E7" s="17"/>
    </row>
    <row r="8" spans="1:7">
      <c r="D8" s="14" t="s">
        <v>51</v>
      </c>
      <c r="E8" s="14" t="s">
        <v>52</v>
      </c>
      <c r="F8" s="14" t="s">
        <v>53</v>
      </c>
      <c r="G8" s="14" t="s">
        <v>69</v>
      </c>
    </row>
    <row r="9" spans="1:7">
      <c r="C9" s="14" t="s">
        <v>4</v>
      </c>
      <c r="D9" s="18">
        <f>DATE(YEAR(AnalysisDate),1,1)</f>
        <v>43101</v>
      </c>
      <c r="E9" s="18">
        <f>DATE(YEAR(AnalysisDate)-1,1,1)</f>
        <v>42736</v>
      </c>
      <c r="F9" s="35">
        <f>EOMONTH(AnalysisDate,-12)+1</f>
        <v>43101</v>
      </c>
      <c r="G9" s="35">
        <f>EOMONTH(AnalysisDate,-13)+1</f>
        <v>43070</v>
      </c>
    </row>
    <row r="10" spans="1:7">
      <c r="C10" s="14" t="s">
        <v>5</v>
      </c>
      <c r="D10" s="35" t="str">
        <f>AnalysisDate</f>
        <v>12/12/2018</v>
      </c>
      <c r="E10" s="18">
        <f>DATE(YEAR(D10)-1,MONTH(D10),DAY(D10))</f>
        <v>43081</v>
      </c>
      <c r="F10" s="35" t="str">
        <f>AnalysisDate</f>
        <v>12/12/2018</v>
      </c>
      <c r="G10" s="35">
        <f>EOMONTH(AnalysisDate,-1)</f>
        <v>43434</v>
      </c>
    </row>
    <row r="11" spans="1:7">
      <c r="D11" s="35"/>
      <c r="E11" s="35"/>
    </row>
  </sheetData>
  <mergeCells count="1">
    <mergeCell ref="C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showGridLines="0" topLeftCell="B4" zoomScaleNormal="100" workbookViewId="0"/>
  </sheetViews>
  <sheetFormatPr defaultRowHeight="15"/>
  <cols>
    <col min="1" max="1" width="9" hidden="1" customWidth="1"/>
    <col min="2" max="2" width="4.25" customWidth="1"/>
    <col min="3" max="3" width="15.625" customWidth="1"/>
    <col min="4" max="4" width="2.125" customWidth="1"/>
    <col min="5" max="5" width="15.625" customWidth="1"/>
    <col min="6" max="6" width="2.125" customWidth="1"/>
    <col min="7" max="7" width="15.625" customWidth="1"/>
    <col min="8" max="8" width="2.125" customWidth="1"/>
    <col min="9" max="9" width="15.5" hidden="1" customWidth="1"/>
    <col min="10" max="10" width="3.25" customWidth="1"/>
    <col min="11" max="11" width="13.625" customWidth="1"/>
    <col min="12" max="13" width="10.625" customWidth="1"/>
    <col min="14" max="14" width="10.625" hidden="1" customWidth="1"/>
    <col min="15" max="15" width="10.625" customWidth="1"/>
    <col min="16" max="16" width="10.625" hidden="1" customWidth="1"/>
    <col min="17" max="17" width="10.625" customWidth="1"/>
    <col min="18" max="18" width="10.625" hidden="1" customWidth="1"/>
    <col min="19" max="19" width="10.625" customWidth="1"/>
    <col min="20" max="20" width="10.625" hidden="1" customWidth="1"/>
  </cols>
  <sheetData>
    <row r="1" spans="1:21" hidden="1">
      <c r="A1" t="s">
        <v>539</v>
      </c>
      <c r="I1" t="s">
        <v>68</v>
      </c>
      <c r="N1" t="s">
        <v>68</v>
      </c>
      <c r="P1" t="s">
        <v>68</v>
      </c>
      <c r="R1" t="s">
        <v>68</v>
      </c>
      <c r="T1" t="s">
        <v>68</v>
      </c>
    </row>
    <row r="2" spans="1:21" ht="90" hidden="1">
      <c r="A2" t="s">
        <v>68</v>
      </c>
      <c r="I2" s="95" t="s">
        <v>86</v>
      </c>
      <c r="L2" s="36">
        <v>43101</v>
      </c>
      <c r="M2" s="36">
        <v>42736</v>
      </c>
      <c r="N2" s="36"/>
      <c r="O2" s="36"/>
      <c r="P2" s="36">
        <v>43101</v>
      </c>
      <c r="Q2" s="36"/>
      <c r="R2" s="36">
        <v>43070</v>
      </c>
    </row>
    <row r="3" spans="1:21" hidden="1">
      <c r="A3" t="s">
        <v>68</v>
      </c>
      <c r="L3" s="36" t="str">
        <f>"12/12/2018"</f>
        <v>12/12/2018</v>
      </c>
      <c r="M3" s="36">
        <v>43081</v>
      </c>
      <c r="P3" s="36" t="str">
        <f>"12/12/2018"</f>
        <v>12/12/2018</v>
      </c>
      <c r="Q3" s="36"/>
      <c r="R3" s="36">
        <v>43434</v>
      </c>
    </row>
    <row r="4" spans="1:21">
      <c r="L4" s="36"/>
      <c r="M4" s="36"/>
    </row>
    <row r="5" spans="1:21" ht="23.25">
      <c r="C5" s="63" t="s">
        <v>80</v>
      </c>
    </row>
    <row r="6" spans="1:21" ht="15.75" thickBot="1">
      <c r="J6" s="84" t="s">
        <v>81</v>
      </c>
      <c r="K6" s="83"/>
      <c r="L6" s="85" t="str">
        <f>"12/12/2018"</f>
        <v>12/12/2018</v>
      </c>
    </row>
    <row r="7" spans="1:21">
      <c r="C7" s="57" t="s">
        <v>46</v>
      </c>
      <c r="E7" s="57" t="s">
        <v>47</v>
      </c>
      <c r="F7" s="40"/>
      <c r="G7" s="57" t="s">
        <v>62</v>
      </c>
      <c r="H7" s="40"/>
      <c r="J7" s="49"/>
      <c r="K7" s="49"/>
      <c r="L7" s="77"/>
      <c r="M7" s="77"/>
      <c r="N7" s="77"/>
      <c r="O7" s="90"/>
      <c r="P7" s="77" t="s">
        <v>70</v>
      </c>
      <c r="Q7" s="77" t="s">
        <v>70</v>
      </c>
      <c r="R7" s="77" t="s">
        <v>72</v>
      </c>
      <c r="S7" s="77" t="s">
        <v>72</v>
      </c>
      <c r="T7" s="77" t="s">
        <v>66</v>
      </c>
      <c r="U7" s="77" t="s">
        <v>66</v>
      </c>
    </row>
    <row r="8" spans="1:21" ht="18.75">
      <c r="C8" s="58">
        <f>L10</f>
        <v>16125196.810000001</v>
      </c>
      <c r="D8" s="10"/>
      <c r="E8" s="58">
        <f>L11</f>
        <v>8764754.5399999991</v>
      </c>
      <c r="F8" s="41"/>
      <c r="G8" s="62">
        <f>L13</f>
        <v>0.45645596495513419</v>
      </c>
      <c r="H8" s="41"/>
      <c r="J8" s="50"/>
      <c r="K8" s="50"/>
      <c r="L8" s="77" t="s">
        <v>51</v>
      </c>
      <c r="M8" s="77" t="s">
        <v>52</v>
      </c>
      <c r="N8" s="78" t="s">
        <v>73</v>
      </c>
      <c r="O8" s="91" t="s">
        <v>74</v>
      </c>
      <c r="P8" s="77" t="s">
        <v>71</v>
      </c>
      <c r="Q8" s="77" t="s">
        <v>75</v>
      </c>
      <c r="R8" s="77" t="s">
        <v>71</v>
      </c>
      <c r="S8" s="77" t="s">
        <v>75</v>
      </c>
      <c r="T8" s="78" t="s">
        <v>57</v>
      </c>
      <c r="U8" s="78" t="s">
        <v>58</v>
      </c>
    </row>
    <row r="9" spans="1:21" s="10" customFormat="1" ht="15.75" customHeight="1">
      <c r="C9" s="59"/>
      <c r="E9" s="59"/>
      <c r="G9" s="59"/>
      <c r="I9" s="43"/>
      <c r="J9" s="66" t="s">
        <v>17</v>
      </c>
      <c r="K9" s="51"/>
      <c r="L9" s="52"/>
      <c r="M9" s="52"/>
      <c r="N9" s="52"/>
      <c r="O9" s="86"/>
      <c r="P9" s="52"/>
      <c r="Q9" s="52"/>
      <c r="R9" s="52"/>
      <c r="S9" s="52"/>
      <c r="T9" s="52"/>
      <c r="U9" s="53"/>
    </row>
    <row r="10" spans="1:21">
      <c r="C10" s="60" t="s">
        <v>67</v>
      </c>
      <c r="E10" s="60" t="s">
        <v>67</v>
      </c>
      <c r="G10" s="60" t="s">
        <v>64</v>
      </c>
      <c r="I10" s="94" t="s">
        <v>59</v>
      </c>
      <c r="J10" s="54"/>
      <c r="K10" s="67" t="s">
        <v>46</v>
      </c>
      <c r="L10" s="70">
        <f>16125196.81</f>
        <v>16125196.810000001</v>
      </c>
      <c r="M10" s="70">
        <f>14067843.12</f>
        <v>14067843.119999999</v>
      </c>
      <c r="N10" s="70">
        <f>L10-M10</f>
        <v>2057353.6900000013</v>
      </c>
      <c r="O10" s="87">
        <f>N10/M10</f>
        <v>0.14624514024293453</v>
      </c>
      <c r="P10" s="70">
        <f>19499034.46</f>
        <v>19499034.460000001</v>
      </c>
      <c r="Q10" s="70">
        <f>P10/12</f>
        <v>1624919.5383333333</v>
      </c>
      <c r="R10" s="70">
        <f>19534632.96</f>
        <v>19534632.960000001</v>
      </c>
      <c r="S10" s="70">
        <f>R10/12</f>
        <v>1627886.08</v>
      </c>
      <c r="T10" s="70">
        <f>Q10-S10</f>
        <v>-2966.5416666667443</v>
      </c>
      <c r="U10" s="71">
        <f>T10/S10</f>
        <v>-1.822327559104593E-3</v>
      </c>
    </row>
    <row r="11" spans="1:21" ht="15.75" thickBot="1">
      <c r="C11" s="61">
        <f>O10</f>
        <v>0.14624514024293453</v>
      </c>
      <c r="E11" s="61">
        <f>O11</f>
        <v>0.72124097098156037</v>
      </c>
      <c r="F11" s="40"/>
      <c r="G11" s="61">
        <f>M13</f>
        <v>0.63803167645787617</v>
      </c>
      <c r="H11" s="40"/>
      <c r="I11" s="94" t="s">
        <v>60</v>
      </c>
      <c r="J11" s="55"/>
      <c r="K11" s="68" t="s">
        <v>47</v>
      </c>
      <c r="L11" s="72">
        <f>8764754.54</f>
        <v>8764754.5399999991</v>
      </c>
      <c r="M11" s="72">
        <f>5092113.59</f>
        <v>5092113.59</v>
      </c>
      <c r="N11" s="72">
        <f>L11-M11</f>
        <v>3672640.9499999993</v>
      </c>
      <c r="O11" s="88">
        <f>N11/M11</f>
        <v>0.72124097098156037</v>
      </c>
      <c r="P11" s="72">
        <f>7420556.5</f>
        <v>7420556.5</v>
      </c>
      <c r="Q11" s="72">
        <f>P11/12</f>
        <v>618379.70833333337</v>
      </c>
      <c r="R11" s="72">
        <f>7524903.72</f>
        <v>7524903.7199999997</v>
      </c>
      <c r="S11" s="72">
        <f>R11/12</f>
        <v>627075.30999999994</v>
      </c>
      <c r="T11" s="72">
        <f>Q11-S11</f>
        <v>-8695.6016666665673</v>
      </c>
      <c r="U11" s="73">
        <f>T11/S11</f>
        <v>-1.3866917622169765E-2</v>
      </c>
    </row>
    <row r="12" spans="1:21" ht="15.75" thickBot="1">
      <c r="C12" s="40"/>
      <c r="E12" s="40"/>
      <c r="F12" s="40"/>
      <c r="G12" s="40"/>
      <c r="H12" s="40"/>
      <c r="I12" s="43"/>
      <c r="J12" s="54"/>
      <c r="K12" s="67" t="s">
        <v>54</v>
      </c>
      <c r="L12" s="70">
        <f>L10-L11</f>
        <v>7360442.2700000014</v>
      </c>
      <c r="M12" s="70">
        <f>M10-M11</f>
        <v>8975729.5299999993</v>
      </c>
      <c r="N12" s="70">
        <f>L12-M12</f>
        <v>-1615287.2599999979</v>
      </c>
      <c r="O12" s="87">
        <f>N12/M12</f>
        <v>-0.17996166825227386</v>
      </c>
      <c r="P12" s="70">
        <f>P10-P11</f>
        <v>12078477.960000001</v>
      </c>
      <c r="Q12" s="70">
        <f>P12/12</f>
        <v>1006539.8300000001</v>
      </c>
      <c r="R12" s="70">
        <f>R10-R11</f>
        <v>12009729.240000002</v>
      </c>
      <c r="S12" s="70">
        <f>R12/12</f>
        <v>1000810.7700000001</v>
      </c>
      <c r="T12" s="70">
        <f>Q12-S12</f>
        <v>5729.0599999999395</v>
      </c>
      <c r="U12" s="71">
        <f>T12/S12</f>
        <v>5.7244188129589556E-3</v>
      </c>
    </row>
    <row r="13" spans="1:21" ht="15" customHeight="1">
      <c r="C13" s="57" t="s">
        <v>56</v>
      </c>
      <c r="E13" s="57" t="s">
        <v>63</v>
      </c>
      <c r="F13" s="40"/>
      <c r="G13" s="92" t="s">
        <v>76</v>
      </c>
      <c r="H13" s="40"/>
      <c r="I13" s="43"/>
      <c r="J13" s="55"/>
      <c r="K13" s="68" t="s">
        <v>55</v>
      </c>
      <c r="L13" s="73">
        <f>L12/L10</f>
        <v>0.45645596495513419</v>
      </c>
      <c r="M13" s="73">
        <f>M12/M10</f>
        <v>0.63803167645787617</v>
      </c>
      <c r="N13" s="73"/>
      <c r="O13" s="88">
        <f>L13-M13</f>
        <v>-0.18157571150274199</v>
      </c>
      <c r="P13" s="73">
        <f>P12/P10</f>
        <v>0.61943979763601076</v>
      </c>
      <c r="Q13" s="73">
        <f>Q12/Q10</f>
        <v>0.61943979763601076</v>
      </c>
      <c r="R13" s="73">
        <f>R12/R10</f>
        <v>0.61479165053122153</v>
      </c>
      <c r="S13" s="73">
        <f>S12/S10</f>
        <v>0.61479165053122153</v>
      </c>
      <c r="T13" s="73"/>
      <c r="U13" s="73">
        <f>Q13-S13</f>
        <v>4.6481471047892242E-3</v>
      </c>
    </row>
    <row r="14" spans="1:21" ht="18.75">
      <c r="C14" s="58">
        <f>L14</f>
        <v>6587962.6900000004</v>
      </c>
      <c r="E14" s="62">
        <f>L16</f>
        <v>4.7905125692540365E-2</v>
      </c>
      <c r="G14" s="62">
        <f>Q16</f>
        <v>0.21125212268587379</v>
      </c>
      <c r="I14" s="94" t="s">
        <v>61</v>
      </c>
      <c r="J14" s="54"/>
      <c r="K14" s="67" t="s">
        <v>56</v>
      </c>
      <c r="L14" s="70">
        <f>6587962.69</f>
        <v>6587962.6900000004</v>
      </c>
      <c r="M14" s="70">
        <f>5996477.54</f>
        <v>5996477.54</v>
      </c>
      <c r="N14" s="70">
        <f>L14-M14</f>
        <v>591485.15000000037</v>
      </c>
      <c r="O14" s="87">
        <f>N14/M14</f>
        <v>9.8638766851780843E-2</v>
      </c>
      <c r="P14" s="70">
        <f>7959265.54</f>
        <v>7959265.54</v>
      </c>
      <c r="Q14" s="70">
        <f>P14/12</f>
        <v>663272.1283333333</v>
      </c>
      <c r="R14" s="70">
        <f>7990794.5</f>
        <v>7990794.5</v>
      </c>
      <c r="S14" s="70">
        <f>R14/12</f>
        <v>665899.54166666663</v>
      </c>
      <c r="T14" s="70">
        <f>Q14-S14</f>
        <v>-2627.4133333333302</v>
      </c>
      <c r="U14" s="71">
        <f>T14/S14</f>
        <v>-3.9456602218965794E-3</v>
      </c>
    </row>
    <row r="15" spans="1:21">
      <c r="C15" s="59"/>
      <c r="E15" s="59"/>
      <c r="G15" s="59"/>
      <c r="I15" s="43"/>
      <c r="J15" s="55"/>
      <c r="K15" s="68" t="s">
        <v>15</v>
      </c>
      <c r="L15" s="72">
        <f>L12-L14</f>
        <v>772479.58000000101</v>
      </c>
      <c r="M15" s="72">
        <f>M12-M14</f>
        <v>2979251.9899999993</v>
      </c>
      <c r="N15" s="72">
        <f>L15-M15</f>
        <v>-2206772.4099999983</v>
      </c>
      <c r="O15" s="88">
        <f>N15/M15</f>
        <v>-0.74071358092807682</v>
      </c>
      <c r="P15" s="72">
        <f>P12-P14</f>
        <v>4119212.4200000009</v>
      </c>
      <c r="Q15" s="72">
        <f>P15/12</f>
        <v>343267.70166666672</v>
      </c>
      <c r="R15" s="72">
        <f>R12-R14</f>
        <v>4018934.7400000021</v>
      </c>
      <c r="S15" s="72">
        <f>R15/12</f>
        <v>334911.22833333351</v>
      </c>
      <c r="T15" s="72">
        <f>Q15-S15</f>
        <v>8356.4733333332115</v>
      </c>
      <c r="U15" s="74">
        <f>T15/S15</f>
        <v>2.4951308365857787E-2</v>
      </c>
    </row>
    <row r="16" spans="1:21">
      <c r="C16" s="60" t="s">
        <v>67</v>
      </c>
      <c r="E16" s="60" t="s">
        <v>64</v>
      </c>
      <c r="F16" s="36"/>
      <c r="G16" s="60" t="s">
        <v>519</v>
      </c>
      <c r="H16" s="36"/>
      <c r="I16" s="43"/>
      <c r="J16" s="56"/>
      <c r="K16" s="69" t="s">
        <v>518</v>
      </c>
      <c r="L16" s="75">
        <f>L15/L10</f>
        <v>4.7905125692540365E-2</v>
      </c>
      <c r="M16" s="75">
        <f>M15/M10</f>
        <v>0.21177745334424794</v>
      </c>
      <c r="N16" s="75"/>
      <c r="O16" s="89">
        <f>L16-M16</f>
        <v>-0.16387232765170756</v>
      </c>
      <c r="P16" s="75">
        <f>P15/P10</f>
        <v>0.21125212268587379</v>
      </c>
      <c r="Q16" s="75">
        <f>Q15/Q10</f>
        <v>0.21125212268587379</v>
      </c>
      <c r="R16" s="75">
        <f>R15/R10</f>
        <v>0.20573382403597523</v>
      </c>
      <c r="S16" s="75">
        <f>S15/S10</f>
        <v>0.20573382403597523</v>
      </c>
      <c r="T16" s="75"/>
      <c r="U16" s="76">
        <f>Q16-S16</f>
        <v>5.5182986498985565E-3</v>
      </c>
    </row>
    <row r="17" spans="3:17" ht="16.5" customHeight="1" thickBot="1">
      <c r="C17" s="61">
        <f>O14</f>
        <v>9.8638766851780843E-2</v>
      </c>
      <c r="E17" s="61">
        <f>M16</f>
        <v>0.21177745334424794</v>
      </c>
      <c r="F17" s="36"/>
      <c r="G17" s="61">
        <f>S16</f>
        <v>0.20573382403597523</v>
      </c>
      <c r="H17" s="36"/>
      <c r="I17" s="36"/>
      <c r="K17" s="36"/>
      <c r="L17" s="36"/>
      <c r="Q17" s="79"/>
    </row>
    <row r="31" spans="3:17">
      <c r="E31" s="39"/>
      <c r="F31" s="39"/>
      <c r="G31" s="39"/>
      <c r="H31" s="39"/>
      <c r="K31" s="39"/>
      <c r="L31" s="39"/>
    </row>
    <row r="32" spans="3:17">
      <c r="K32" t="s">
        <v>45</v>
      </c>
      <c r="M32" s="42" t="s">
        <v>65</v>
      </c>
    </row>
    <row r="33" spans="11:22">
      <c r="K33" t="s">
        <v>46</v>
      </c>
      <c r="M33" s="6">
        <f>'Income Statement'!R17</f>
        <v>19721999.479999997</v>
      </c>
    </row>
    <row r="34" spans="11:22">
      <c r="K34" t="s">
        <v>47</v>
      </c>
      <c r="M34" s="6">
        <f>-'Income Statement'!R26</f>
        <v>-10973113.790000001</v>
      </c>
    </row>
    <row r="35" spans="11:22">
      <c r="K35" s="34" t="s">
        <v>48</v>
      </c>
      <c r="M35" s="6">
        <f>'Income Statement'!R28</f>
        <v>8748885.6899999958</v>
      </c>
    </row>
    <row r="36" spans="11:22">
      <c r="K36" t="s">
        <v>40</v>
      </c>
      <c r="M36" s="6">
        <f>-'Income Statement'!R32</f>
        <v>-1581371.3200000003</v>
      </c>
    </row>
    <row r="37" spans="11:22">
      <c r="K37" t="s">
        <v>41</v>
      </c>
      <c r="M37" s="6">
        <f>-'Income Statement'!R33</f>
        <v>-6502602.4399999985</v>
      </c>
    </row>
    <row r="38" spans="11:22">
      <c r="K38" t="s">
        <v>42</v>
      </c>
      <c r="M38" s="6">
        <f>-'Income Statement'!R34</f>
        <v>-49969.719999999994</v>
      </c>
    </row>
    <row r="39" spans="11:22">
      <c r="K39" t="s">
        <v>50</v>
      </c>
      <c r="M39" s="6">
        <f>-'Income Statement'!R35</f>
        <v>-60500.24</v>
      </c>
    </row>
    <row r="40" spans="11:22">
      <c r="K40" t="s">
        <v>49</v>
      </c>
      <c r="M40" s="6">
        <f>-'Income Statement'!R36</f>
        <v>-36122.439999999995</v>
      </c>
    </row>
    <row r="41" spans="11:22">
      <c r="K41" s="34" t="s">
        <v>15</v>
      </c>
      <c r="M41" s="6">
        <f>'Income Statement'!R41</f>
        <v>518319.52999999654</v>
      </c>
    </row>
    <row r="42" spans="11:22">
      <c r="V42" s="36"/>
    </row>
  </sheetData>
  <pageMargins left="0.7" right="0.7" top="0.75" bottom="0.75" header="0.3" footer="0.3"/>
  <pageSetup scale="6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7" id="{5E9F7B6E-6A69-4E83-8A52-096E6B7003E3}">
            <x14:iconSet iconSet="3Arrows" custom="1">
              <x14:cfvo type="percent">
                <xm:f>0</xm:f>
              </x14:cfvo>
              <x14:cfvo type="formula">
                <xm:f>$L$16</xm:f>
              </x14:cfvo>
              <x14:cfvo type="formula">
                <xm:f>$L$16</xm:f>
              </x14:cfvo>
              <x14:cfIcon iconSet="3Arrows" iconId="2"/>
              <x14:cfIcon iconSet="3Arrows" iconId="0"/>
              <x14:cfIcon iconSet="3Arrows" iconId="0"/>
            </x14:iconSet>
          </x14:cfRule>
          <xm:sqref>E17</xm:sqref>
        </x14:conditionalFormatting>
        <x14:conditionalFormatting xmlns:xm="http://schemas.microsoft.com/office/excel/2006/main">
          <x14:cfRule type="iconSet" priority="6" id="{D3434494-B9E0-46C3-A4BF-2EF8D9BAA632}">
            <x14:iconSet iconSet="3Arrows" custom="1">
              <x14:cfvo type="percent">
                <xm:f>0</xm:f>
              </x14:cfvo>
              <x14:cfvo type="num">
                <xm:f>0</xm:f>
              </x14:cfvo>
              <x14:cfvo type="num">
                <xm:f>1</xm:f>
              </x14:cfvo>
              <x14:cfIcon iconSet="3Flags" iconId="2"/>
              <x14:cfIcon iconSet="3Flags" iconId="0"/>
              <x14:cfIcon iconSet="3Flags" iconId="0"/>
            </x14:iconSet>
          </x14:cfRule>
          <xm:sqref>C17</xm:sqref>
        </x14:conditionalFormatting>
        <x14:conditionalFormatting xmlns:xm="http://schemas.microsoft.com/office/excel/2006/main">
          <x14:cfRule type="iconSet" priority="5" id="{DE407CFB-2BF7-4FF8-8842-B6DB9DF1D646}">
            <x14:iconSet iconSet="3Arrows" custom="1">
              <x14:cfvo type="percent">
                <xm:f>0</xm:f>
              </x14:cfvo>
              <x14:cfvo type="formula">
                <xm:f>$L$13</xm:f>
              </x14:cfvo>
              <x14:cfvo type="formula">
                <xm:f>$L$13</xm:f>
              </x14:cfvo>
              <x14:cfIcon iconSet="3Arrows" iconId="2"/>
              <x14:cfIcon iconSet="3Arrows" iconId="0"/>
              <x14:cfIcon iconSet="3Arrows" iconId="0"/>
            </x14:iconSet>
          </x14:cfRule>
          <xm:sqref>G11</xm:sqref>
        </x14:conditionalFormatting>
        <x14:conditionalFormatting xmlns:xm="http://schemas.microsoft.com/office/excel/2006/main">
          <x14:cfRule type="iconSet" priority="4" id="{B5639AB9-7F38-44EE-8C53-E5CB8034DA96}">
            <x14:iconSet iconSet="3Arrows" custom="1">
              <x14:cfvo type="percent">
                <xm:f>0</xm:f>
              </x14:cfvo>
              <x14:cfvo type="num">
                <xm:f>0</xm:f>
              </x14:cfvo>
              <x14:cfvo type="num">
                <xm:f>1</xm:f>
              </x14:cfvo>
              <x14:cfIcon iconSet="3Arrows" iconId="0"/>
              <x14:cfIcon iconSet="3Arrows" iconId="2"/>
              <x14:cfIcon iconSet="3Arrows" iconId="2"/>
            </x14:iconSet>
          </x14:cfRule>
          <xm:sqref>C11</xm:sqref>
        </x14:conditionalFormatting>
        <x14:conditionalFormatting xmlns:xm="http://schemas.microsoft.com/office/excel/2006/main">
          <x14:cfRule type="iconSet" priority="2" id="{4DDAD26B-6FBD-494E-A01C-7E8B44C1479C}">
            <x14:iconSet iconSet="3Arrows" custom="1">
              <x14:cfvo type="percent">
                <xm:f>0</xm:f>
              </x14:cfvo>
              <x14:cfvo type="num">
                <xm:f>0</xm:f>
              </x14:cfvo>
              <x14:cfvo type="num">
                <xm:f>1</xm:f>
              </x14:cfvo>
              <x14:cfIcon iconSet="3Arrows" iconId="0"/>
              <x14:cfIcon iconSet="3Arrows" iconId="2"/>
              <x14:cfIcon iconSet="3Arrows" iconId="2"/>
            </x14:iconSet>
          </x14:cfRule>
          <xm:sqref>E11</xm:sqref>
        </x14:conditionalFormatting>
        <x14:conditionalFormatting xmlns:xm="http://schemas.microsoft.com/office/excel/2006/main">
          <x14:cfRule type="iconSet" priority="1" id="{E800D64B-BE2B-4FCB-94BC-B1026D936BDC}">
            <x14:iconSet iconSet="3Arrows" custom="1">
              <x14:cfvo type="percent">
                <xm:f>0</xm:f>
              </x14:cfvo>
              <x14:cfvo type="formula">
                <xm:f>$L$16</xm:f>
              </x14:cfvo>
              <x14:cfvo type="formula">
                <xm:f>$L$16</xm:f>
              </x14:cfvo>
              <x14:cfIcon iconSet="3Arrows" iconId="2"/>
              <x14:cfIcon iconSet="3Arrows" iconId="0"/>
              <x14:cfIcon iconSet="3Arrows" iconId="0"/>
            </x14:iconSet>
          </x14:cfRule>
          <xm:sqref>G17</xm:sqref>
        </x14:conditionalFormatting>
      </x14:conditionalFormattings>
    </ex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'Income Statement'!E26:Q26</xm:f>
              <xm:sqref>E9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'Income Statement'!E39:Q39</xm:f>
              <xm:sqref>C15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'Income Statement'!E29:Q29</xm:f>
              <xm:sqref>G9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'Income Statement'!$Q$39:$R$39</xm:f>
              <xm:sqref>H11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'Income Statement'!$Q$17:$R$17</xm:f>
              <xm:sqref>F11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'Income Statement'!E42:Q42</xm:f>
              <xm:sqref>E15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'Income Statement'!E17:Q17</xm:f>
              <xm:sqref>C9</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5"/>
  <sheetViews>
    <sheetView showGridLines="0" topLeftCell="C3" workbookViewId="0"/>
  </sheetViews>
  <sheetFormatPr defaultRowHeight="15"/>
  <cols>
    <col min="1" max="1" width="17.625" hidden="1" customWidth="1"/>
    <col min="2" max="2" width="17.75" hidden="1" customWidth="1"/>
    <col min="3" max="3" width="5.25" customWidth="1"/>
    <col min="4" max="4" width="27.5" customWidth="1"/>
    <col min="5" max="16" width="13" bestFit="1" customWidth="1"/>
    <col min="17" max="17" width="1.375" hidden="1" customWidth="1"/>
    <col min="18" max="18" width="11.25" customWidth="1"/>
  </cols>
  <sheetData>
    <row r="1" spans="1:18" hidden="1">
      <c r="A1" t="s">
        <v>550</v>
      </c>
      <c r="B1" s="19" t="s">
        <v>14</v>
      </c>
      <c r="E1" t="s">
        <v>6</v>
      </c>
      <c r="F1" t="s">
        <v>263</v>
      </c>
      <c r="G1" t="s">
        <v>263</v>
      </c>
      <c r="H1" t="s">
        <v>263</v>
      </c>
      <c r="I1" t="s">
        <v>263</v>
      </c>
      <c r="J1" t="s">
        <v>263</v>
      </c>
      <c r="K1" t="s">
        <v>263</v>
      </c>
      <c r="L1" t="s">
        <v>263</v>
      </c>
      <c r="M1" t="s">
        <v>263</v>
      </c>
      <c r="N1" t="s">
        <v>263</v>
      </c>
      <c r="O1" t="s">
        <v>263</v>
      </c>
      <c r="P1" t="s">
        <v>263</v>
      </c>
      <c r="Q1" t="s">
        <v>14</v>
      </c>
    </row>
    <row r="2" spans="1:18" hidden="1">
      <c r="A2" t="s">
        <v>14</v>
      </c>
      <c r="B2" s="19"/>
      <c r="E2" t="s">
        <v>16</v>
      </c>
      <c r="F2" t="s">
        <v>16</v>
      </c>
      <c r="G2" t="s">
        <v>16</v>
      </c>
      <c r="H2" t="s">
        <v>16</v>
      </c>
      <c r="I2" t="s">
        <v>16</v>
      </c>
      <c r="J2" t="s">
        <v>16</v>
      </c>
      <c r="K2" t="s">
        <v>16</v>
      </c>
      <c r="L2" t="s">
        <v>16</v>
      </c>
      <c r="M2" t="s">
        <v>16</v>
      </c>
      <c r="N2" t="s">
        <v>16</v>
      </c>
      <c r="O2" t="s">
        <v>16</v>
      </c>
      <c r="P2" t="s">
        <v>16</v>
      </c>
    </row>
    <row r="3" spans="1:18">
      <c r="B3" s="19"/>
    </row>
    <row r="4" spans="1:18" ht="23.25">
      <c r="B4" s="19"/>
      <c r="D4" s="64" t="s">
        <v>82</v>
      </c>
    </row>
    <row r="5" spans="1:18">
      <c r="B5" s="19"/>
    </row>
    <row r="6" spans="1:18" ht="28.9" hidden="1" customHeight="1">
      <c r="A6" t="s">
        <v>14</v>
      </c>
      <c r="B6" s="98" t="s">
        <v>30</v>
      </c>
    </row>
    <row r="7" spans="1:18" ht="17.25" hidden="1" customHeight="1">
      <c r="A7" t="s">
        <v>14</v>
      </c>
      <c r="B7" s="98"/>
      <c r="E7" s="4">
        <v>43101</v>
      </c>
      <c r="F7" s="4">
        <v>43132</v>
      </c>
      <c r="G7" s="4">
        <v>43160</v>
      </c>
      <c r="H7" s="4">
        <v>43191</v>
      </c>
      <c r="I7" s="4">
        <v>43221</v>
      </c>
      <c r="J7" s="4">
        <v>43252</v>
      </c>
      <c r="K7" s="4">
        <v>43282</v>
      </c>
      <c r="L7" s="4">
        <v>43313</v>
      </c>
      <c r="M7" s="4">
        <v>43344</v>
      </c>
      <c r="N7" s="4">
        <v>43374</v>
      </c>
      <c r="O7" s="4">
        <v>43405</v>
      </c>
      <c r="P7" s="4">
        <v>43435</v>
      </c>
    </row>
    <row r="8" spans="1:18" hidden="1">
      <c r="A8" t="s">
        <v>14</v>
      </c>
      <c r="B8" s="98"/>
      <c r="E8" s="4">
        <v>43131</v>
      </c>
      <c r="F8" s="4">
        <v>43159</v>
      </c>
      <c r="G8" s="4">
        <v>43190</v>
      </c>
      <c r="H8" s="4">
        <v>43220</v>
      </c>
      <c r="I8" s="4">
        <v>43251</v>
      </c>
      <c r="J8" s="4">
        <v>43281</v>
      </c>
      <c r="K8" s="4">
        <v>43312</v>
      </c>
      <c r="L8" s="4">
        <v>43343</v>
      </c>
      <c r="M8" s="4">
        <v>43373</v>
      </c>
      <c r="N8" s="4">
        <v>43404</v>
      </c>
      <c r="O8" s="4">
        <v>43434</v>
      </c>
      <c r="P8" s="4">
        <v>43465</v>
      </c>
    </row>
    <row r="9" spans="1:18" hidden="1">
      <c r="A9" t="s">
        <v>14</v>
      </c>
      <c r="B9" s="98"/>
      <c r="E9" s="5">
        <f>YEAR(E8)</f>
        <v>2018</v>
      </c>
      <c r="F9" s="5">
        <f>YEAR(F8)</f>
        <v>2018</v>
      </c>
      <c r="G9" s="5">
        <f>YEAR(G8)</f>
        <v>2018</v>
      </c>
      <c r="H9" s="5">
        <f>YEAR(H8)</f>
        <v>2018</v>
      </c>
      <c r="I9" s="5">
        <f>YEAR(I8)</f>
        <v>2018</v>
      </c>
      <c r="J9" s="5">
        <f>YEAR(J8)</f>
        <v>2018</v>
      </c>
      <c r="K9" s="5">
        <f>YEAR(K8)</f>
        <v>2018</v>
      </c>
      <c r="L9" s="5">
        <f>YEAR(L8)</f>
        <v>2018</v>
      </c>
      <c r="M9" s="5">
        <f>YEAR(M8)</f>
        <v>2018</v>
      </c>
      <c r="N9" s="5">
        <f>YEAR(N8)</f>
        <v>2018</v>
      </c>
      <c r="O9" s="5">
        <f>YEAR(O8)</f>
        <v>2018</v>
      </c>
      <c r="P9" s="5">
        <f>YEAR(P8)</f>
        <v>2018</v>
      </c>
    </row>
    <row r="10" spans="1:18" ht="18.600000000000001" hidden="1" customHeight="1">
      <c r="A10" t="s">
        <v>14</v>
      </c>
      <c r="B10" s="98"/>
      <c r="E10" s="5" t="str">
        <f>"Q"&amp;ROUNDUP(MONTH(E8)/3,0)&amp; "  "&amp;YEAR(E8)</f>
        <v>Q1  2018</v>
      </c>
      <c r="F10" s="5" t="str">
        <f>"Q"&amp;ROUNDUP(MONTH(F8)/3,0)&amp; "  "&amp;YEAR(F8)</f>
        <v>Q1  2018</v>
      </c>
      <c r="G10" s="5" t="str">
        <f>"Q"&amp;ROUNDUP(MONTH(G8)/3,0)&amp; "  "&amp;YEAR(G8)</f>
        <v>Q1  2018</v>
      </c>
      <c r="H10" s="5" t="str">
        <f>"Q"&amp;ROUNDUP(MONTH(H8)/3,0)&amp; "  "&amp;YEAR(H8)</f>
        <v>Q2  2018</v>
      </c>
      <c r="I10" s="5" t="str">
        <f>"Q"&amp;ROUNDUP(MONTH(I8)/3,0)&amp; "  "&amp;YEAR(I8)</f>
        <v>Q2  2018</v>
      </c>
      <c r="J10" s="5" t="str">
        <f>"Q"&amp;ROUNDUP(MONTH(J8)/3,0)&amp; "  "&amp;YEAR(J8)</f>
        <v>Q2  2018</v>
      </c>
      <c r="K10" s="5" t="str">
        <f>"Q"&amp;ROUNDUP(MONTH(K8)/3,0)&amp; "  "&amp;YEAR(K8)</f>
        <v>Q3  2018</v>
      </c>
      <c r="L10" s="5" t="str">
        <f>"Q"&amp;ROUNDUP(MONTH(L8)/3,0)&amp; "  "&amp;YEAR(L8)</f>
        <v>Q3  2018</v>
      </c>
      <c r="M10" s="5" t="str">
        <f>"Q"&amp;ROUNDUP(MONTH(M8)/3,0)&amp; "  "&amp;YEAR(M8)</f>
        <v>Q3  2018</v>
      </c>
      <c r="N10" s="5" t="str">
        <f>"Q"&amp;ROUNDUP(MONTH(N8)/3,0)&amp; "  "&amp;YEAR(N8)</f>
        <v>Q4  2018</v>
      </c>
      <c r="O10" s="5" t="str">
        <f>"Q"&amp;ROUNDUP(MONTH(O8)/3,0)&amp; "  "&amp;YEAR(O8)</f>
        <v>Q4  2018</v>
      </c>
      <c r="P10" s="5" t="str">
        <f>"Q"&amp;ROUNDUP(MONTH(P8)/3,0)&amp; "  "&amp;YEAR(P8)</f>
        <v>Q4  2018</v>
      </c>
    </row>
    <row r="11" spans="1:18">
      <c r="B11" s="19"/>
      <c r="E11" s="49" t="str">
        <f>TEXT(E8,"mmm yy")</f>
        <v>Jan 18</v>
      </c>
      <c r="F11" s="49" t="str">
        <f>TEXT(F8,"mmm yy")</f>
        <v>Feb 18</v>
      </c>
      <c r="G11" s="49" t="str">
        <f>TEXT(G8,"mmm yy")</f>
        <v>Mar 18</v>
      </c>
      <c r="H11" s="49" t="str">
        <f>TEXT(H8,"mmm yy")</f>
        <v>Apr 18</v>
      </c>
      <c r="I11" s="49" t="str">
        <f>TEXT(I8,"mmm yy")</f>
        <v>May 18</v>
      </c>
      <c r="J11" s="49" t="str">
        <f>TEXT(J8,"mmm yy")</f>
        <v>Jun 18</v>
      </c>
      <c r="K11" s="49" t="str">
        <f>TEXT(K8,"mmm yy")</f>
        <v>Jul 18</v>
      </c>
      <c r="L11" s="49" t="str">
        <f>TEXT(L8,"mmm yy")</f>
        <v>Aug 18</v>
      </c>
      <c r="M11" s="49" t="str">
        <f>TEXT(M8,"mmm yy")</f>
        <v>Sep 18</v>
      </c>
      <c r="N11" s="49" t="str">
        <f>TEXT(N8,"mmm yy")</f>
        <v>Oct 18</v>
      </c>
      <c r="O11" s="49" t="str">
        <f>TEXT(O8,"mmm yy")</f>
        <v>Nov 18</v>
      </c>
      <c r="P11" s="49" t="str">
        <f>TEXT(P8,"mmm yy")</f>
        <v>Dec 18</v>
      </c>
      <c r="R11" s="49" t="s">
        <v>65</v>
      </c>
    </row>
    <row r="12" spans="1:18">
      <c r="B12" s="1"/>
      <c r="D12" s="65" t="s">
        <v>31</v>
      </c>
      <c r="E12" s="29"/>
      <c r="F12" s="29"/>
      <c r="G12" s="29"/>
      <c r="H12" s="29"/>
      <c r="I12" s="29"/>
      <c r="J12" s="29"/>
      <c r="K12" s="29"/>
      <c r="L12" s="29"/>
      <c r="M12" s="29"/>
      <c r="N12" s="29"/>
      <c r="O12" s="29"/>
      <c r="P12" s="29"/>
      <c r="Q12" s="43"/>
      <c r="R12" s="44"/>
    </row>
    <row r="13" spans="1:18">
      <c r="B13" s="2">
        <v>44100</v>
      </c>
      <c r="C13" s="20"/>
      <c r="D13" s="22" t="str">
        <f>"Sales, Retail - North America"</f>
        <v>Sales, Retail - North America</v>
      </c>
      <c r="E13" s="27">
        <v>1106653.81</v>
      </c>
      <c r="F13" s="27">
        <v>991937.86999999988</v>
      </c>
      <c r="G13" s="27">
        <v>928364.0199999999</v>
      </c>
      <c r="H13" s="27">
        <v>1127014.01</v>
      </c>
      <c r="I13" s="27">
        <v>1081003.83</v>
      </c>
      <c r="J13" s="27">
        <v>1345287.61</v>
      </c>
      <c r="K13" s="27">
        <v>1294360.5899999999</v>
      </c>
      <c r="L13" s="27">
        <v>1194672.79</v>
      </c>
      <c r="M13" s="27">
        <v>1220989.3699999999</v>
      </c>
      <c r="N13" s="27">
        <v>1339805.0599999998</v>
      </c>
      <c r="O13" s="27">
        <v>1489601.87</v>
      </c>
      <c r="P13" s="27">
        <v>1517569.42</v>
      </c>
      <c r="R13" s="44">
        <f>SUM(E13:Q13)</f>
        <v>14637260.250000002</v>
      </c>
    </row>
    <row r="14" spans="1:18">
      <c r="B14" s="2">
        <v>44200</v>
      </c>
      <c r="C14" s="20"/>
      <c r="D14" s="22" t="str">
        <f>"Sales, Retail - EU"</f>
        <v>Sales, Retail - EU</v>
      </c>
      <c r="E14" s="27">
        <v>455841.95</v>
      </c>
      <c r="F14" s="27">
        <v>415068.54000000004</v>
      </c>
      <c r="G14" s="27">
        <v>456033.26</v>
      </c>
      <c r="H14" s="27">
        <v>408758.38999999996</v>
      </c>
      <c r="I14" s="27">
        <v>463220.54</v>
      </c>
      <c r="J14" s="27">
        <v>440938.92</v>
      </c>
      <c r="K14" s="27">
        <v>515364.39</v>
      </c>
      <c r="L14" s="27">
        <v>452007.42</v>
      </c>
      <c r="M14" s="27">
        <v>428058.87</v>
      </c>
      <c r="N14" s="27">
        <v>642943.43000000005</v>
      </c>
      <c r="O14" s="27">
        <v>597956.62</v>
      </c>
      <c r="P14" s="27">
        <v>487315.17</v>
      </c>
      <c r="R14" s="44">
        <f>SUM(E14:Q14)</f>
        <v>5763507.5</v>
      </c>
    </row>
    <row r="15" spans="1:18">
      <c r="B15" s="2">
        <v>45100</v>
      </c>
      <c r="C15" s="20"/>
      <c r="D15" s="22" t="str">
        <f>"Discounts, Retail - North Amer"</f>
        <v>Discounts, Retail - North Amer</v>
      </c>
      <c r="E15" s="27">
        <v>-31728.45</v>
      </c>
      <c r="F15" s="27">
        <v>-32950.949999999997</v>
      </c>
      <c r="G15" s="27">
        <v>-27947.94</v>
      </c>
      <c r="H15" s="27">
        <v>-35765.75</v>
      </c>
      <c r="I15" s="27">
        <v>-32338.539999999997</v>
      </c>
      <c r="J15" s="27">
        <v>-45044.88</v>
      </c>
      <c r="K15" s="27">
        <v>-41394.199999999997</v>
      </c>
      <c r="L15" s="27">
        <v>-43831.86</v>
      </c>
      <c r="M15" s="27">
        <v>-47373.72</v>
      </c>
      <c r="N15" s="27">
        <v>-49729.55</v>
      </c>
      <c r="O15" s="27">
        <v>-56276.72</v>
      </c>
      <c r="P15" s="27">
        <v>-58632.63</v>
      </c>
      <c r="R15" s="44">
        <f>SUM(E15:Q15)</f>
        <v>-503015.19000000006</v>
      </c>
    </row>
    <row r="16" spans="1:18">
      <c r="B16" s="2">
        <v>45200</v>
      </c>
      <c r="C16" s="20"/>
      <c r="D16" s="22" t="str">
        <f>"Discounts, Retail - EU"</f>
        <v>Discounts, Retail - EU</v>
      </c>
      <c r="E16" s="27">
        <v>-10066.870000000001</v>
      </c>
      <c r="F16" s="27">
        <v>-11421.59</v>
      </c>
      <c r="G16" s="27">
        <v>-14095.939999999999</v>
      </c>
      <c r="H16" s="27">
        <v>-13119.470000000001</v>
      </c>
      <c r="I16" s="27">
        <v>-12333.11</v>
      </c>
      <c r="J16" s="27">
        <v>-15632.5</v>
      </c>
      <c r="K16" s="27">
        <v>-15131.19</v>
      </c>
      <c r="L16" s="27">
        <v>-14340.18</v>
      </c>
      <c r="M16" s="27">
        <v>-12710.23</v>
      </c>
      <c r="N16" s="27">
        <v>-20643.59</v>
      </c>
      <c r="O16" s="27">
        <v>-18089.59</v>
      </c>
      <c r="P16" s="27">
        <v>-18168.82</v>
      </c>
      <c r="R16" s="44">
        <f>SUM(E16:Q16)</f>
        <v>-175753.08000000002</v>
      </c>
    </row>
    <row r="17" spans="2:18" ht="15.75" thickBot="1">
      <c r="B17" s="1"/>
      <c r="C17" s="20"/>
      <c r="D17" s="23" t="s">
        <v>33</v>
      </c>
      <c r="E17" s="28">
        <f>SUM(E13:E16)</f>
        <v>1520700.44</v>
      </c>
      <c r="F17" s="28">
        <f>SUM(F13:F16)</f>
        <v>1362633.8699999999</v>
      </c>
      <c r="G17" s="28">
        <f>SUM(G13:G16)</f>
        <v>1342353.4</v>
      </c>
      <c r="H17" s="28">
        <f>SUM(H13:H16)</f>
        <v>1486887.18</v>
      </c>
      <c r="I17" s="28">
        <f>SUM(I13:I16)</f>
        <v>1499552.72</v>
      </c>
      <c r="J17" s="28">
        <f>SUM(J13:J16)</f>
        <v>1725549.1500000001</v>
      </c>
      <c r="K17" s="28">
        <f>SUM(K13:K16)</f>
        <v>1753199.59</v>
      </c>
      <c r="L17" s="28">
        <f>SUM(L13:L16)</f>
        <v>1588508.17</v>
      </c>
      <c r="M17" s="28">
        <f>SUM(M13:M16)</f>
        <v>1588964.2899999998</v>
      </c>
      <c r="N17" s="28">
        <f>SUM(N13:N16)</f>
        <v>1912375.3499999996</v>
      </c>
      <c r="O17" s="28">
        <f>SUM(O13:O16)</f>
        <v>2013192.1800000002</v>
      </c>
      <c r="P17" s="28">
        <f>SUM(P13:P16)</f>
        <v>1928083.14</v>
      </c>
      <c r="R17" s="45">
        <f>SUM(E17:Q17)</f>
        <v>19721999.479999997</v>
      </c>
    </row>
    <row r="18" spans="2:18">
      <c r="B18" s="1"/>
      <c r="C18" s="20"/>
      <c r="D18" s="37"/>
      <c r="E18" s="38"/>
      <c r="F18" s="38"/>
      <c r="G18" s="38"/>
      <c r="H18" s="38"/>
      <c r="I18" s="38"/>
      <c r="J18" s="38"/>
      <c r="K18" s="38"/>
      <c r="L18" s="38"/>
      <c r="M18" s="38"/>
      <c r="N18" s="38"/>
      <c r="O18" s="38"/>
      <c r="P18" s="38"/>
      <c r="R18" s="44"/>
    </row>
    <row r="19" spans="2:18">
      <c r="B19" s="1"/>
      <c r="C19" s="26"/>
      <c r="D19" s="26" t="s">
        <v>32</v>
      </c>
      <c r="E19" s="29"/>
      <c r="F19" s="29"/>
      <c r="G19" s="29"/>
      <c r="H19" s="29"/>
      <c r="I19" s="29"/>
      <c r="J19" s="29"/>
      <c r="K19" s="29"/>
      <c r="L19" s="29"/>
      <c r="M19" s="29"/>
      <c r="N19" s="29"/>
      <c r="O19" s="29"/>
      <c r="P19" s="29"/>
      <c r="R19" s="44"/>
    </row>
    <row r="20" spans="2:18">
      <c r="B20" s="2">
        <v>52100</v>
      </c>
      <c r="C20" s="20"/>
      <c r="D20" s="22" t="str">
        <f>"COGS, Retail - North America"</f>
        <v>COGS, Retail - North America</v>
      </c>
      <c r="E20" s="27">
        <v>629855.22</v>
      </c>
      <c r="F20" s="27">
        <v>564033.04</v>
      </c>
      <c r="G20" s="27">
        <v>532718.30000000005</v>
      </c>
      <c r="H20" s="27">
        <v>642069.63</v>
      </c>
      <c r="I20" s="27">
        <v>604596.44999999995</v>
      </c>
      <c r="J20" s="27">
        <v>742125.01</v>
      </c>
      <c r="K20" s="27">
        <v>756104.96</v>
      </c>
      <c r="L20" s="27">
        <v>705952.51</v>
      </c>
      <c r="M20" s="27">
        <v>703107.2</v>
      </c>
      <c r="N20" s="27">
        <v>824955.05</v>
      </c>
      <c r="O20" s="27">
        <v>902804.23</v>
      </c>
      <c r="P20" s="27">
        <v>834328.92999999993</v>
      </c>
      <c r="R20" s="44">
        <f>SUM(E20:Q20)</f>
        <v>8442650.5299999993</v>
      </c>
    </row>
    <row r="21" spans="2:18">
      <c r="B21" s="2">
        <v>52300</v>
      </c>
      <c r="C21" s="20"/>
      <c r="D21" s="22" t="str">
        <f>"COGS, Retail - EU"</f>
        <v>COGS, Retail - EU</v>
      </c>
      <c r="E21" s="27">
        <v>201827.86000000002</v>
      </c>
      <c r="F21" s="27">
        <v>187295.72</v>
      </c>
      <c r="G21" s="27">
        <v>205801.69999999998</v>
      </c>
      <c r="H21" s="27">
        <v>186386.54</v>
      </c>
      <c r="I21" s="27">
        <v>218640.40999999997</v>
      </c>
      <c r="J21" s="27">
        <v>207639.1</v>
      </c>
      <c r="K21" s="27">
        <v>223906.24</v>
      </c>
      <c r="L21" s="27">
        <v>190869.30000000002</v>
      </c>
      <c r="M21" s="27">
        <v>186113.37</v>
      </c>
      <c r="N21" s="27">
        <v>254926.64</v>
      </c>
      <c r="O21" s="27">
        <v>238512.01</v>
      </c>
      <c r="P21" s="27">
        <v>228761.24999999997</v>
      </c>
      <c r="R21" s="44">
        <f>SUM(E21:Q21)</f>
        <v>2530680.1400000006</v>
      </c>
    </row>
    <row r="22" spans="2:18">
      <c r="B22" s="2">
        <v>54100</v>
      </c>
      <c r="C22" s="20"/>
      <c r="D22" s="22" t="str">
        <f>"Purchases"</f>
        <v>Purchases</v>
      </c>
      <c r="E22" s="27">
        <v>2019850.42</v>
      </c>
      <c r="F22" s="27">
        <v>0</v>
      </c>
      <c r="G22" s="27">
        <v>0</v>
      </c>
      <c r="H22" s="27">
        <v>2423019.65</v>
      </c>
      <c r="I22" s="27">
        <v>0</v>
      </c>
      <c r="J22" s="27">
        <v>0</v>
      </c>
      <c r="K22" s="27">
        <v>2530120.2400000002</v>
      </c>
      <c r="L22" s="27">
        <v>0</v>
      </c>
      <c r="M22" s="27">
        <v>0</v>
      </c>
      <c r="N22" s="27">
        <v>2847362.95</v>
      </c>
      <c r="O22" s="27">
        <v>0</v>
      </c>
      <c r="P22" s="27">
        <v>0</v>
      </c>
      <c r="R22" s="44">
        <f>SUM(E22:Q22)</f>
        <v>9820353.2600000016</v>
      </c>
    </row>
    <row r="23" spans="2:18">
      <c r="B23" s="2">
        <v>54400</v>
      </c>
      <c r="C23" s="20"/>
      <c r="D23" s="22" t="str">
        <f>"Discounts Received"</f>
        <v>Discounts Received</v>
      </c>
      <c r="E23" s="27">
        <v>0</v>
      </c>
      <c r="F23" s="27">
        <v>0</v>
      </c>
      <c r="G23" s="27">
        <v>0</v>
      </c>
      <c r="H23" s="27">
        <v>0</v>
      </c>
      <c r="I23" s="27">
        <v>0</v>
      </c>
      <c r="J23" s="27">
        <v>0</v>
      </c>
      <c r="K23" s="27">
        <v>0</v>
      </c>
      <c r="L23" s="27">
        <v>0</v>
      </c>
      <c r="M23" s="27">
        <v>0</v>
      </c>
      <c r="N23" s="27">
        <v>0</v>
      </c>
      <c r="O23" s="27">
        <v>0</v>
      </c>
      <c r="P23" s="27">
        <v>0</v>
      </c>
      <c r="R23" s="44">
        <f>SUM(E23:Q23)</f>
        <v>0</v>
      </c>
    </row>
    <row r="24" spans="2:18">
      <c r="B24" s="2">
        <v>54500</v>
      </c>
      <c r="C24" s="20"/>
      <c r="D24" s="22" t="str">
        <f>"Inventory Adjustment"</f>
        <v>Inventory Adjustment</v>
      </c>
      <c r="E24" s="27">
        <v>0</v>
      </c>
      <c r="F24" s="27">
        <v>0</v>
      </c>
      <c r="G24" s="27">
        <v>0</v>
      </c>
      <c r="H24" s="27">
        <v>0</v>
      </c>
      <c r="I24" s="27">
        <v>0</v>
      </c>
      <c r="J24" s="27">
        <v>0</v>
      </c>
      <c r="K24" s="27">
        <v>0</v>
      </c>
      <c r="L24" s="27">
        <v>0</v>
      </c>
      <c r="M24" s="27">
        <v>0</v>
      </c>
      <c r="N24" s="27">
        <v>0</v>
      </c>
      <c r="O24" s="27">
        <v>0</v>
      </c>
      <c r="P24" s="27">
        <v>0</v>
      </c>
      <c r="R24" s="44">
        <f>SUM(E24:Q24)</f>
        <v>0</v>
      </c>
    </row>
    <row r="25" spans="2:18">
      <c r="B25" s="2">
        <v>54710</v>
      </c>
      <c r="C25" s="20"/>
      <c r="D25" s="22" t="str">
        <f>"Capacity Cost Applied"</f>
        <v>Capacity Cost Applied</v>
      </c>
      <c r="E25" s="27">
        <v>-2019880.36</v>
      </c>
      <c r="F25" s="27">
        <v>-13.62</v>
      </c>
      <c r="G25" s="27">
        <v>-4.34</v>
      </c>
      <c r="H25" s="27">
        <v>-2423050.87</v>
      </c>
      <c r="I25" s="27">
        <v>-17.46</v>
      </c>
      <c r="J25" s="27">
        <v>-3.7</v>
      </c>
      <c r="K25" s="27">
        <v>-2530151.46</v>
      </c>
      <c r="L25" s="27">
        <v>-20.02</v>
      </c>
      <c r="M25" s="27">
        <v>-3.06</v>
      </c>
      <c r="N25" s="27">
        <v>-2847396.09</v>
      </c>
      <c r="O25" s="27">
        <v>-27.7</v>
      </c>
      <c r="P25" s="27">
        <v>-1.46</v>
      </c>
      <c r="R25" s="44">
        <f>SUM(E25:Q25)</f>
        <v>-9820570.1400000006</v>
      </c>
    </row>
    <row r="26" spans="2:18" ht="15.75" thickBot="1">
      <c r="B26" s="2"/>
      <c r="C26" s="20"/>
      <c r="D26" s="23" t="s">
        <v>34</v>
      </c>
      <c r="E26" s="28">
        <f>SUM(E20:E25)</f>
        <v>831653.1399999999</v>
      </c>
      <c r="F26" s="28">
        <f>SUM(F20:F25)</f>
        <v>751315.14</v>
      </c>
      <c r="G26" s="28">
        <f>SUM(G20:G25)</f>
        <v>738515.66</v>
      </c>
      <c r="H26" s="28">
        <f>SUM(H20:H25)</f>
        <v>828424.94999999972</v>
      </c>
      <c r="I26" s="28">
        <f>SUM(I20:I25)</f>
        <v>823219.39999999991</v>
      </c>
      <c r="J26" s="28">
        <f>SUM(J20:J25)</f>
        <v>949760.41</v>
      </c>
      <c r="K26" s="28">
        <f>SUM(K20:K25)</f>
        <v>979979.98000000045</v>
      </c>
      <c r="L26" s="28">
        <f>SUM(L20:L25)</f>
        <v>896801.79</v>
      </c>
      <c r="M26" s="28">
        <f>SUM(M20:M25)</f>
        <v>889217.50999999989</v>
      </c>
      <c r="N26" s="28">
        <f>SUM(N20:N25)</f>
        <v>1079848.5500000003</v>
      </c>
      <c r="O26" s="28">
        <f>SUM(O20:O25)</f>
        <v>1141288.54</v>
      </c>
      <c r="P26" s="28">
        <f>SUM(P20:P25)</f>
        <v>1063088.72</v>
      </c>
      <c r="R26" s="45">
        <f>SUM(E26:Q26)</f>
        <v>10973113.790000001</v>
      </c>
    </row>
    <row r="27" spans="2:18">
      <c r="B27" s="1"/>
      <c r="C27" s="20"/>
      <c r="D27" s="10"/>
      <c r="E27" s="29"/>
      <c r="F27" s="29"/>
      <c r="G27" s="29"/>
      <c r="H27" s="29"/>
      <c r="I27" s="29"/>
      <c r="J27" s="29"/>
      <c r="K27" s="29"/>
      <c r="L27" s="29"/>
      <c r="M27" s="29"/>
      <c r="N27" s="29"/>
      <c r="O27" s="29"/>
      <c r="P27" s="29"/>
      <c r="R27" s="44"/>
    </row>
    <row r="28" spans="2:18">
      <c r="B28" s="1"/>
      <c r="C28" s="20"/>
      <c r="D28" s="26" t="s">
        <v>35</v>
      </c>
      <c r="E28" s="30">
        <f>E17-E26</f>
        <v>689047.3</v>
      </c>
      <c r="F28" s="30">
        <f>F17-F26</f>
        <v>611318.72999999986</v>
      </c>
      <c r="G28" s="30">
        <f>G17-G26</f>
        <v>603837.73999999987</v>
      </c>
      <c r="H28" s="30">
        <f>H17-H26</f>
        <v>658462.23000000021</v>
      </c>
      <c r="I28" s="30">
        <f>I17-I26</f>
        <v>676333.32000000007</v>
      </c>
      <c r="J28" s="30">
        <f>J17-J26</f>
        <v>775788.74000000011</v>
      </c>
      <c r="K28" s="30">
        <f>K17-K26</f>
        <v>773219.60999999964</v>
      </c>
      <c r="L28" s="30">
        <f>L17-L26</f>
        <v>691706.37999999989</v>
      </c>
      <c r="M28" s="30">
        <f>M17-M26</f>
        <v>699746.77999999991</v>
      </c>
      <c r="N28" s="30">
        <f>N17-N26</f>
        <v>832526.79999999935</v>
      </c>
      <c r="O28" s="30">
        <f>O17-O26</f>
        <v>871903.64000000013</v>
      </c>
      <c r="P28" s="30">
        <f>P17-P26</f>
        <v>864994.41999999993</v>
      </c>
      <c r="R28" s="46">
        <f>R17-R26</f>
        <v>8748885.6899999958</v>
      </c>
    </row>
    <row r="29" spans="2:18" ht="15.75" thickBot="1">
      <c r="B29" s="1"/>
      <c r="C29" s="20"/>
      <c r="D29" s="24" t="s">
        <v>37</v>
      </c>
      <c r="E29" s="31">
        <f>E28/E17</f>
        <v>0.45311179103755639</v>
      </c>
      <c r="F29" s="31">
        <f>F28/F17</f>
        <v>0.44863021788824309</v>
      </c>
      <c r="G29" s="31">
        <f>G28/G17</f>
        <v>0.44983514773382322</v>
      </c>
      <c r="H29" s="31">
        <f>H28/H17</f>
        <v>0.44284612770687837</v>
      </c>
      <c r="I29" s="31">
        <f>I28/I17</f>
        <v>0.45102336915503716</v>
      </c>
      <c r="J29" s="31">
        <f>J28/J17</f>
        <v>0.44958947706589525</v>
      </c>
      <c r="K29" s="31">
        <f>K28/K17</f>
        <v>0.44103341936099794</v>
      </c>
      <c r="L29" s="31">
        <f>L28/L17</f>
        <v>0.43544401789258658</v>
      </c>
      <c r="M29" s="31">
        <f>M28/M17</f>
        <v>0.44037917302723023</v>
      </c>
      <c r="N29" s="31">
        <f>N28/N17</f>
        <v>0.43533650441583005</v>
      </c>
      <c r="O29" s="31">
        <f>O28/O17</f>
        <v>0.43309508583527284</v>
      </c>
      <c r="P29" s="31">
        <f>P28/P17</f>
        <v>0.44862921211997114</v>
      </c>
      <c r="R29" s="47">
        <f>R28/R17</f>
        <v>0.44361048172991824</v>
      </c>
    </row>
    <row r="30" spans="2:18" ht="15.75" thickTop="1">
      <c r="B30" s="1"/>
      <c r="C30" s="20"/>
      <c r="D30" s="21"/>
      <c r="E30" s="29"/>
      <c r="F30" s="29"/>
      <c r="G30" s="29"/>
      <c r="H30" s="29"/>
      <c r="I30" s="29"/>
      <c r="J30" s="29"/>
      <c r="K30" s="29"/>
      <c r="L30" s="29"/>
      <c r="M30" s="29"/>
      <c r="N30" s="29"/>
      <c r="O30" s="29"/>
      <c r="P30" s="29"/>
      <c r="R30" s="44"/>
    </row>
    <row r="31" spans="2:18">
      <c r="B31" s="1"/>
      <c r="D31" s="26" t="s">
        <v>36</v>
      </c>
      <c r="E31" s="29"/>
      <c r="F31" s="29"/>
      <c r="G31" s="29"/>
      <c r="H31" s="29"/>
      <c r="I31" s="29"/>
      <c r="J31" s="29"/>
      <c r="K31" s="29"/>
      <c r="L31" s="29"/>
      <c r="M31" s="29"/>
      <c r="N31" s="29"/>
      <c r="O31" s="29"/>
      <c r="P31" s="29"/>
      <c r="R31" s="44"/>
    </row>
    <row r="32" spans="2:18">
      <c r="B32" s="3" t="s">
        <v>7</v>
      </c>
      <c r="C32" s="20"/>
      <c r="D32" s="22" t="str">
        <f>"Selling Expenses"</f>
        <v>Selling Expenses</v>
      </c>
      <c r="E32" s="27">
        <v>130690.8</v>
      </c>
      <c r="F32" s="27">
        <v>131280.75</v>
      </c>
      <c r="G32" s="27">
        <v>134290.84</v>
      </c>
      <c r="H32" s="27">
        <v>127549.43000000001</v>
      </c>
      <c r="I32" s="27">
        <v>132798.25</v>
      </c>
      <c r="J32" s="27">
        <v>132547.99</v>
      </c>
      <c r="K32" s="27">
        <v>134244.88</v>
      </c>
      <c r="L32" s="27">
        <v>131816.01</v>
      </c>
      <c r="M32" s="27">
        <v>116742.31</v>
      </c>
      <c r="N32" s="27">
        <v>145524.76</v>
      </c>
      <c r="O32" s="27">
        <v>126239.55</v>
      </c>
      <c r="P32" s="27">
        <v>137645.75</v>
      </c>
      <c r="R32" s="44">
        <f>SUM(E32:Q32)</f>
        <v>1581371.3200000003</v>
      </c>
    </row>
    <row r="33" spans="2:18">
      <c r="B33" s="3" t="s">
        <v>8</v>
      </c>
      <c r="C33" s="20"/>
      <c r="D33" s="22" t="str">
        <f>"Personnel Expenses"</f>
        <v>Personnel Expenses</v>
      </c>
      <c r="E33" s="27">
        <v>480508.96</v>
      </c>
      <c r="F33" s="27">
        <v>440304.57</v>
      </c>
      <c r="G33" s="27">
        <v>421207</v>
      </c>
      <c r="H33" s="27">
        <v>486673.77999999997</v>
      </c>
      <c r="I33" s="27">
        <v>486972.32000000007</v>
      </c>
      <c r="J33" s="27">
        <v>587243.73</v>
      </c>
      <c r="K33" s="27">
        <v>561812.23</v>
      </c>
      <c r="L33" s="27">
        <v>537191.96</v>
      </c>
      <c r="M33" s="27">
        <v>547914.80999999994</v>
      </c>
      <c r="N33" s="27">
        <v>604612.04999999993</v>
      </c>
      <c r="O33" s="27">
        <v>665732.47</v>
      </c>
      <c r="P33" s="27">
        <v>682428.55999999994</v>
      </c>
      <c r="R33" s="44">
        <f>SUM(E33:Q33)</f>
        <v>6502602.4399999985</v>
      </c>
    </row>
    <row r="34" spans="2:18">
      <c r="B34" s="3" t="s">
        <v>9</v>
      </c>
      <c r="C34" s="20"/>
      <c r="D34" s="22" t="str">
        <f>"Computer Expenses"</f>
        <v>Computer Expenses</v>
      </c>
      <c r="E34" s="27">
        <v>4394.0599999999995</v>
      </c>
      <c r="F34" s="27">
        <v>4011.06</v>
      </c>
      <c r="G34" s="27">
        <v>3925.06</v>
      </c>
      <c r="H34" s="27">
        <v>4504.0599999999995</v>
      </c>
      <c r="I34" s="27">
        <v>4341.0600000000004</v>
      </c>
      <c r="J34" s="27">
        <v>4239.0600000000004</v>
      </c>
      <c r="K34" s="27">
        <v>3993.06</v>
      </c>
      <c r="L34" s="27">
        <v>4141.0600000000004</v>
      </c>
      <c r="M34" s="27">
        <v>4066.06</v>
      </c>
      <c r="N34" s="27">
        <v>4055.0600000000004</v>
      </c>
      <c r="O34" s="27">
        <v>4041.06</v>
      </c>
      <c r="P34" s="27">
        <v>4259.0600000000004</v>
      </c>
      <c r="R34" s="44">
        <f>SUM(E34:Q34)</f>
        <v>49969.719999999994</v>
      </c>
    </row>
    <row r="35" spans="2:18">
      <c r="B35" s="3" t="s">
        <v>10</v>
      </c>
      <c r="C35" s="20"/>
      <c r="D35" s="22" t="str">
        <f>"Building Maintenance Expenses"</f>
        <v>Building Maintenance Expenses</v>
      </c>
      <c r="E35" s="27">
        <v>4923.2699999999995</v>
      </c>
      <c r="F35" s="27">
        <v>4877.2700000000004</v>
      </c>
      <c r="G35" s="27">
        <v>5162.2699999999995</v>
      </c>
      <c r="H35" s="27">
        <v>5142.2700000000004</v>
      </c>
      <c r="I35" s="27">
        <v>5108.2700000000004</v>
      </c>
      <c r="J35" s="27">
        <v>5080.2699999999995</v>
      </c>
      <c r="K35" s="27">
        <v>5177.2700000000004</v>
      </c>
      <c r="L35" s="27">
        <v>4945.2700000000004</v>
      </c>
      <c r="M35" s="27">
        <v>4837.2699999999995</v>
      </c>
      <c r="N35" s="27">
        <v>5137.2700000000004</v>
      </c>
      <c r="O35" s="27">
        <v>3927.0600000000004</v>
      </c>
      <c r="P35" s="27">
        <v>6182.4800000000005</v>
      </c>
      <c r="R35" s="44">
        <f>SUM(E35:Q35)</f>
        <v>60500.24</v>
      </c>
    </row>
    <row r="36" spans="2:18">
      <c r="B36" s="3" t="s">
        <v>11</v>
      </c>
      <c r="C36" s="20"/>
      <c r="D36" s="22" t="str">
        <f>"Administrative Expenses"</f>
        <v>Administrative Expenses</v>
      </c>
      <c r="E36" s="27">
        <v>3073.37</v>
      </c>
      <c r="F36" s="27">
        <v>3148.3700000000003</v>
      </c>
      <c r="G36" s="27">
        <v>2778.3700000000003</v>
      </c>
      <c r="H36" s="27">
        <v>2846.37</v>
      </c>
      <c r="I36" s="27">
        <v>3087.37</v>
      </c>
      <c r="J36" s="27">
        <v>2905.37</v>
      </c>
      <c r="K36" s="27">
        <v>3180.37</v>
      </c>
      <c r="L36" s="27">
        <v>2799.37</v>
      </c>
      <c r="M36" s="27">
        <v>3060.37</v>
      </c>
      <c r="N36" s="27">
        <v>3028.3700000000003</v>
      </c>
      <c r="O36" s="27">
        <v>3205.37</v>
      </c>
      <c r="P36" s="27">
        <v>3009.37</v>
      </c>
      <c r="R36" s="44">
        <f>SUM(E36:Q36)</f>
        <v>36122.439999999995</v>
      </c>
    </row>
    <row r="37" spans="2:18">
      <c r="B37" s="3" t="s">
        <v>12</v>
      </c>
      <c r="C37" s="20"/>
      <c r="D37" s="22" t="str">
        <f>"Depreciation of Fixed Assets"</f>
        <v>Depreciation of Fixed Assets</v>
      </c>
      <c r="E37" s="27">
        <v>0</v>
      </c>
      <c r="F37" s="27">
        <v>0</v>
      </c>
      <c r="G37" s="27">
        <v>0</v>
      </c>
      <c r="H37" s="27">
        <v>0</v>
      </c>
      <c r="I37" s="27">
        <v>0</v>
      </c>
      <c r="J37" s="27">
        <v>0</v>
      </c>
      <c r="K37" s="27">
        <v>0</v>
      </c>
      <c r="L37" s="27">
        <v>0</v>
      </c>
      <c r="M37" s="27">
        <v>0</v>
      </c>
      <c r="N37" s="27">
        <v>0</v>
      </c>
      <c r="O37" s="27">
        <v>0</v>
      </c>
      <c r="P37" s="27">
        <v>0</v>
      </c>
      <c r="R37" s="44">
        <f>SUM(E37:Q37)</f>
        <v>0</v>
      </c>
    </row>
    <row r="38" spans="2:18">
      <c r="B38" s="3" t="s">
        <v>13</v>
      </c>
      <c r="C38" s="20"/>
      <c r="D38" s="22" t="str">
        <f>"Other Operating Expenses"</f>
        <v>Other Operating Expenses</v>
      </c>
      <c r="E38" s="27">
        <v>0</v>
      </c>
      <c r="F38" s="27">
        <v>0</v>
      </c>
      <c r="G38" s="27">
        <v>0</v>
      </c>
      <c r="H38" s="27">
        <v>0</v>
      </c>
      <c r="I38" s="27">
        <v>0</v>
      </c>
      <c r="J38" s="27">
        <v>0</v>
      </c>
      <c r="K38" s="27">
        <v>0</v>
      </c>
      <c r="L38" s="27">
        <v>0</v>
      </c>
      <c r="M38" s="27">
        <v>0</v>
      </c>
      <c r="N38" s="27">
        <v>0</v>
      </c>
      <c r="O38" s="27">
        <v>0</v>
      </c>
      <c r="P38" s="27">
        <v>0</v>
      </c>
      <c r="R38" s="44">
        <f>SUM(E38:Q38)</f>
        <v>0</v>
      </c>
    </row>
    <row r="39" spans="2:18" ht="15.75" thickBot="1">
      <c r="B39" s="2"/>
      <c r="C39" s="10"/>
      <c r="D39" s="24" t="s">
        <v>38</v>
      </c>
      <c r="E39" s="32">
        <f>SUM(E32:E38)</f>
        <v>623590.46000000008</v>
      </c>
      <c r="F39" s="32">
        <f t="shared" ref="F39:P39" si="0">SUM(F32:F38)</f>
        <v>583622.02000000014</v>
      </c>
      <c r="G39" s="32">
        <f t="shared" si="0"/>
        <v>567363.54</v>
      </c>
      <c r="H39" s="32">
        <f t="shared" si="0"/>
        <v>626715.91</v>
      </c>
      <c r="I39" s="32">
        <f t="shared" si="0"/>
        <v>632307.27000000014</v>
      </c>
      <c r="J39" s="32">
        <f t="shared" si="0"/>
        <v>732016.42</v>
      </c>
      <c r="K39" s="32">
        <f t="shared" si="0"/>
        <v>708407.81</v>
      </c>
      <c r="L39" s="32">
        <f t="shared" si="0"/>
        <v>680893.67</v>
      </c>
      <c r="M39" s="32">
        <f t="shared" si="0"/>
        <v>676620.82</v>
      </c>
      <c r="N39" s="32">
        <f t="shared" si="0"/>
        <v>762357.51</v>
      </c>
      <c r="O39" s="32">
        <f t="shared" si="0"/>
        <v>803145.51000000013</v>
      </c>
      <c r="P39" s="32">
        <f t="shared" si="0"/>
        <v>833525.22</v>
      </c>
      <c r="R39" s="45">
        <f>SUM(E39:Q39)</f>
        <v>8230566.1599999992</v>
      </c>
    </row>
    <row r="40" spans="2:18" ht="15.75" thickTop="1">
      <c r="C40" s="10"/>
      <c r="D40" s="10"/>
      <c r="E40" s="29"/>
      <c r="F40" s="29"/>
      <c r="G40" s="29"/>
      <c r="H40" s="29"/>
      <c r="I40" s="29"/>
      <c r="J40" s="29"/>
      <c r="K40" s="29"/>
      <c r="L40" s="29"/>
      <c r="M40" s="29"/>
      <c r="N40" s="29"/>
      <c r="O40" s="29"/>
      <c r="P40" s="29"/>
      <c r="R40" s="44"/>
    </row>
    <row r="41" spans="2:18">
      <c r="C41" s="20"/>
      <c r="D41" s="25" t="s">
        <v>15</v>
      </c>
      <c r="E41" s="30">
        <f>E28-E39</f>
        <v>65456.839999999967</v>
      </c>
      <c r="F41" s="30">
        <f t="shared" ref="F41:P41" si="1">F28-F39</f>
        <v>27696.70999999973</v>
      </c>
      <c r="G41" s="30">
        <f t="shared" si="1"/>
        <v>36474.199999999837</v>
      </c>
      <c r="H41" s="30">
        <f t="shared" si="1"/>
        <v>31746.320000000182</v>
      </c>
      <c r="I41" s="30">
        <f t="shared" si="1"/>
        <v>44026.04999999993</v>
      </c>
      <c r="J41" s="30">
        <f t="shared" si="1"/>
        <v>43772.320000000065</v>
      </c>
      <c r="K41" s="30">
        <f t="shared" si="1"/>
        <v>64811.799999999581</v>
      </c>
      <c r="L41" s="30">
        <f t="shared" si="1"/>
        <v>10812.709999999846</v>
      </c>
      <c r="M41" s="30">
        <f t="shared" si="1"/>
        <v>23125.959999999963</v>
      </c>
      <c r="N41" s="30">
        <f t="shared" si="1"/>
        <v>70169.289999999339</v>
      </c>
      <c r="O41" s="30">
        <f t="shared" si="1"/>
        <v>68758.13</v>
      </c>
      <c r="P41" s="30">
        <f t="shared" si="1"/>
        <v>31469.199999999953</v>
      </c>
      <c r="R41" s="46">
        <f>R28-R39</f>
        <v>518319.52999999654</v>
      </c>
    </row>
    <row r="42" spans="2:18" ht="15.75" thickBot="1">
      <c r="C42" s="10"/>
      <c r="D42" s="24" t="s">
        <v>39</v>
      </c>
      <c r="E42" s="33">
        <f>E41/E17</f>
        <v>4.3043875228970123E-2</v>
      </c>
      <c r="F42" s="33">
        <f t="shared" ref="F42:P42" si="2">F41/F17</f>
        <v>2.0325863469106146E-2</v>
      </c>
      <c r="G42" s="33">
        <f t="shared" si="2"/>
        <v>2.7171831203317873E-2</v>
      </c>
      <c r="H42" s="33">
        <f t="shared" si="2"/>
        <v>2.1350859989256336E-2</v>
      </c>
      <c r="I42" s="33">
        <f t="shared" si="2"/>
        <v>2.9359454597901652E-2</v>
      </c>
      <c r="J42" s="33">
        <f t="shared" si="2"/>
        <v>2.5367182383648743E-2</v>
      </c>
      <c r="K42" s="33">
        <f t="shared" si="2"/>
        <v>3.696772482133627E-2</v>
      </c>
      <c r="L42" s="33">
        <f t="shared" si="2"/>
        <v>6.8068331055545321E-3</v>
      </c>
      <c r="M42" s="33">
        <f t="shared" si="2"/>
        <v>1.4554109331179472E-2</v>
      </c>
      <c r="N42" s="33">
        <f t="shared" si="2"/>
        <v>3.6692216305757835E-2</v>
      </c>
      <c r="O42" s="33">
        <f t="shared" si="2"/>
        <v>3.4153783569733517E-2</v>
      </c>
      <c r="P42" s="33">
        <f t="shared" si="2"/>
        <v>1.6321495347965106E-2</v>
      </c>
      <c r="R42" s="48">
        <f>R41/R17</f>
        <v>2.6281287073636847E-2</v>
      </c>
    </row>
    <row r="43" spans="2:18" ht="15.75" thickTop="1"/>
    <row r="44" spans="2:18">
      <c r="B44" s="81" t="s">
        <v>78</v>
      </c>
      <c r="E44" s="80">
        <f>TotalRevenue/12</f>
        <v>1643499.9566666663</v>
      </c>
      <c r="F44" s="80">
        <f>TotalRevenue/12</f>
        <v>1643499.9566666663</v>
      </c>
      <c r="G44" s="80">
        <f>TotalRevenue/12</f>
        <v>1643499.9566666663</v>
      </c>
      <c r="H44" s="80">
        <f>TotalRevenue/12</f>
        <v>1643499.9566666663</v>
      </c>
      <c r="I44" s="80">
        <f>TotalRevenue/12</f>
        <v>1643499.9566666663</v>
      </c>
      <c r="J44" s="80">
        <f>TotalRevenue/12</f>
        <v>1643499.9566666663</v>
      </c>
      <c r="K44" s="80">
        <f>TotalRevenue/12</f>
        <v>1643499.9566666663</v>
      </c>
      <c r="L44" s="80">
        <f>TotalRevenue/12</f>
        <v>1643499.9566666663</v>
      </c>
      <c r="M44" s="80">
        <f>TotalRevenue/12</f>
        <v>1643499.9566666663</v>
      </c>
      <c r="N44" s="80">
        <f>TotalRevenue/12</f>
        <v>1643499.9566666663</v>
      </c>
      <c r="O44" s="80">
        <f>TotalRevenue/12</f>
        <v>1643499.9566666663</v>
      </c>
      <c r="P44" s="80">
        <f>TotalRevenue/12</f>
        <v>1643499.9566666663</v>
      </c>
    </row>
    <row r="45" spans="2:18">
      <c r="B45" s="81" t="s">
        <v>77</v>
      </c>
    </row>
  </sheetData>
  <mergeCells count="1">
    <mergeCell ref="B6:B10"/>
  </mergeCells>
  <conditionalFormatting sqref="E39">
    <cfRule type="colorScale" priority="384">
      <colorScale>
        <cfvo type="min"/>
        <cfvo type="max"/>
        <color rgb="FFFCFCFF"/>
        <color theme="4"/>
      </colorScale>
    </cfRule>
  </conditionalFormatting>
  <conditionalFormatting sqref="E29">
    <cfRule type="colorScale" priority="385">
      <colorScale>
        <cfvo type="min"/>
        <cfvo type="max"/>
        <color rgb="FFFCFCFF"/>
        <color theme="4"/>
      </colorScale>
    </cfRule>
  </conditionalFormatting>
  <conditionalFormatting sqref="E17">
    <cfRule type="colorScale" priority="386">
      <colorScale>
        <cfvo type="min"/>
        <cfvo type="max"/>
        <color rgb="FFFCFCFF"/>
        <color theme="4"/>
      </colorScale>
    </cfRule>
  </conditionalFormatting>
  <conditionalFormatting sqref="E42">
    <cfRule type="colorScale" priority="387">
      <colorScale>
        <cfvo type="min"/>
        <cfvo type="max"/>
        <color rgb="FFFCFCFF"/>
        <color theme="4"/>
      </colorScale>
    </cfRule>
  </conditionalFormatting>
  <conditionalFormatting sqref="E26">
    <cfRule type="colorScale" priority="388">
      <colorScale>
        <cfvo type="min"/>
        <cfvo type="max"/>
        <color rgb="FFFCFCFF"/>
        <color theme="4"/>
      </colorScale>
    </cfRule>
  </conditionalFormatting>
  <conditionalFormatting sqref="F39:P39">
    <cfRule type="colorScale" priority="1">
      <colorScale>
        <cfvo type="min"/>
        <cfvo type="max"/>
        <color rgb="FFFCFCFF"/>
        <color theme="4"/>
      </colorScale>
    </cfRule>
  </conditionalFormatting>
  <conditionalFormatting sqref="F29:P29">
    <cfRule type="colorScale" priority="2">
      <colorScale>
        <cfvo type="min"/>
        <cfvo type="max"/>
        <color rgb="FFFCFCFF"/>
        <color theme="4"/>
      </colorScale>
    </cfRule>
  </conditionalFormatting>
  <conditionalFormatting sqref="F17:P17">
    <cfRule type="colorScale" priority="3">
      <colorScale>
        <cfvo type="min"/>
        <cfvo type="max"/>
        <color rgb="FFFCFCFF"/>
        <color theme="4"/>
      </colorScale>
    </cfRule>
  </conditionalFormatting>
  <conditionalFormatting sqref="F42:P42">
    <cfRule type="colorScale" priority="4">
      <colorScale>
        <cfvo type="min"/>
        <cfvo type="max"/>
        <color rgb="FFFCFCFF"/>
        <color theme="4"/>
      </colorScale>
    </cfRule>
  </conditionalFormatting>
  <conditionalFormatting sqref="F26:P26">
    <cfRule type="colorScale" priority="5">
      <colorScale>
        <cfvo type="min"/>
        <cfvo type="max"/>
        <color rgb="FFFCFCFF"/>
        <color theme="4"/>
      </colorScale>
    </cfRule>
  </conditionalFormatting>
  <pageMargins left="0.7" right="0.7" top="0.75" bottom="0.75" header="0.3" footer="0.3"/>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workbookViewId="0"/>
  </sheetViews>
  <sheetFormatPr defaultRowHeight="15"/>
  <sheetData>
    <row r="1" spans="1:21">
      <c r="A1" s="96" t="s">
        <v>537</v>
      </c>
      <c r="I1" s="96" t="s">
        <v>68</v>
      </c>
      <c r="N1" s="96" t="s">
        <v>68</v>
      </c>
      <c r="P1" s="96" t="s">
        <v>68</v>
      </c>
      <c r="R1" s="96" t="s">
        <v>68</v>
      </c>
      <c r="T1" s="96" t="s">
        <v>68</v>
      </c>
    </row>
    <row r="2" spans="1:21">
      <c r="A2" s="96" t="s">
        <v>68</v>
      </c>
      <c r="I2" s="96" t="s">
        <v>86</v>
      </c>
      <c r="L2" s="96" t="s">
        <v>87</v>
      </c>
      <c r="M2" s="96" t="s">
        <v>88</v>
      </c>
      <c r="P2" s="96" t="s">
        <v>89</v>
      </c>
      <c r="R2" s="96" t="s">
        <v>90</v>
      </c>
    </row>
    <row r="3" spans="1:21">
      <c r="A3" s="96" t="s">
        <v>68</v>
      </c>
      <c r="L3" s="96" t="s">
        <v>91</v>
      </c>
      <c r="M3" s="96" t="s">
        <v>92</v>
      </c>
      <c r="P3" s="96" t="s">
        <v>93</v>
      </c>
      <c r="R3" s="96" t="s">
        <v>94</v>
      </c>
    </row>
    <row r="5" spans="1:21">
      <c r="C5" s="96" t="s">
        <v>80</v>
      </c>
    </row>
    <row r="6" spans="1:21">
      <c r="J6" s="96" t="s">
        <v>81</v>
      </c>
      <c r="L6" s="96" t="s">
        <v>95</v>
      </c>
    </row>
    <row r="7" spans="1:21">
      <c r="C7" s="96" t="s">
        <v>46</v>
      </c>
      <c r="E7" s="96" t="s">
        <v>47</v>
      </c>
      <c r="G7" s="96" t="s">
        <v>62</v>
      </c>
      <c r="P7" s="96" t="s">
        <v>70</v>
      </c>
      <c r="Q7" s="96" t="s">
        <v>70</v>
      </c>
      <c r="R7" s="96" t="s">
        <v>72</v>
      </c>
      <c r="S7" s="96" t="s">
        <v>72</v>
      </c>
      <c r="T7" s="96" t="s">
        <v>66</v>
      </c>
      <c r="U7" s="96" t="s">
        <v>66</v>
      </c>
    </row>
    <row r="8" spans="1:21">
      <c r="C8" s="96" t="s">
        <v>96</v>
      </c>
      <c r="E8" s="96" t="s">
        <v>97</v>
      </c>
      <c r="G8" s="96" t="s">
        <v>98</v>
      </c>
      <c r="L8" s="96" t="s">
        <v>51</v>
      </c>
      <c r="M8" s="96" t="s">
        <v>52</v>
      </c>
      <c r="N8" s="96" t="s">
        <v>73</v>
      </c>
      <c r="O8" s="96" t="s">
        <v>74</v>
      </c>
      <c r="P8" s="96" t="s">
        <v>71</v>
      </c>
      <c r="Q8" s="96" t="s">
        <v>75</v>
      </c>
      <c r="R8" s="96" t="s">
        <v>71</v>
      </c>
      <c r="S8" s="96" t="s">
        <v>75</v>
      </c>
      <c r="T8" s="96" t="s">
        <v>57</v>
      </c>
      <c r="U8" s="96" t="s">
        <v>58</v>
      </c>
    </row>
    <row r="9" spans="1:21">
      <c r="J9" s="96" t="s">
        <v>17</v>
      </c>
    </row>
    <row r="10" spans="1:21">
      <c r="C10" s="96" t="s">
        <v>67</v>
      </c>
      <c r="E10" s="96" t="s">
        <v>67</v>
      </c>
      <c r="G10" s="96" t="s">
        <v>64</v>
      </c>
      <c r="I10" s="96" t="s">
        <v>59</v>
      </c>
      <c r="K10" s="96" t="s">
        <v>46</v>
      </c>
      <c r="L10" s="96" t="s">
        <v>99</v>
      </c>
      <c r="M10" s="96" t="s">
        <v>100</v>
      </c>
      <c r="N10" s="96" t="s">
        <v>101</v>
      </c>
      <c r="O10" s="96" t="s">
        <v>102</v>
      </c>
      <c r="P10" s="96" t="s">
        <v>103</v>
      </c>
      <c r="Q10" s="96" t="s">
        <v>104</v>
      </c>
      <c r="R10" s="96" t="s">
        <v>105</v>
      </c>
      <c r="S10" s="96" t="s">
        <v>106</v>
      </c>
      <c r="T10" s="96" t="s">
        <v>107</v>
      </c>
      <c r="U10" s="96" t="s">
        <v>108</v>
      </c>
    </row>
    <row r="11" spans="1:21">
      <c r="C11" s="96" t="s">
        <v>109</v>
      </c>
      <c r="E11" s="96" t="s">
        <v>110</v>
      </c>
      <c r="G11" s="96" t="s">
        <v>111</v>
      </c>
      <c r="I11" s="96" t="s">
        <v>60</v>
      </c>
      <c r="K11" s="96" t="s">
        <v>47</v>
      </c>
      <c r="L11" s="96" t="s">
        <v>112</v>
      </c>
      <c r="M11" s="96" t="s">
        <v>113</v>
      </c>
      <c r="N11" s="96" t="s">
        <v>114</v>
      </c>
      <c r="O11" s="96" t="s">
        <v>115</v>
      </c>
      <c r="P11" s="96" t="s">
        <v>116</v>
      </c>
      <c r="Q11" s="96" t="s">
        <v>117</v>
      </c>
      <c r="R11" s="96" t="s">
        <v>118</v>
      </c>
      <c r="S11" s="96" t="s">
        <v>119</v>
      </c>
      <c r="T11" s="96" t="s">
        <v>120</v>
      </c>
      <c r="U11" s="96" t="s">
        <v>121</v>
      </c>
    </row>
    <row r="12" spans="1:21">
      <c r="K12" s="96" t="s">
        <v>54</v>
      </c>
      <c r="L12" s="96" t="s">
        <v>122</v>
      </c>
      <c r="M12" s="96" t="s">
        <v>123</v>
      </c>
      <c r="N12" s="96" t="s">
        <v>124</v>
      </c>
      <c r="O12" s="96" t="s">
        <v>125</v>
      </c>
      <c r="P12" s="96" t="s">
        <v>126</v>
      </c>
      <c r="Q12" s="96" t="s">
        <v>127</v>
      </c>
      <c r="R12" s="96" t="s">
        <v>128</v>
      </c>
      <c r="S12" s="96" t="s">
        <v>129</v>
      </c>
      <c r="T12" s="96" t="s">
        <v>130</v>
      </c>
      <c r="U12" s="96" t="s">
        <v>131</v>
      </c>
    </row>
    <row r="13" spans="1:21">
      <c r="C13" s="96" t="s">
        <v>56</v>
      </c>
      <c r="E13" s="96" t="s">
        <v>63</v>
      </c>
      <c r="G13" s="96" t="s">
        <v>76</v>
      </c>
      <c r="K13" s="96" t="s">
        <v>55</v>
      </c>
      <c r="L13" s="96" t="s">
        <v>132</v>
      </c>
      <c r="M13" s="96" t="s">
        <v>133</v>
      </c>
      <c r="O13" s="96" t="s">
        <v>134</v>
      </c>
      <c r="P13" s="96" t="s">
        <v>135</v>
      </c>
      <c r="Q13" s="96" t="s">
        <v>136</v>
      </c>
      <c r="R13" s="96" t="s">
        <v>137</v>
      </c>
      <c r="S13" s="96" t="s">
        <v>138</v>
      </c>
      <c r="U13" s="96" t="s">
        <v>139</v>
      </c>
    </row>
    <row r="14" spans="1:21">
      <c r="C14" s="96" t="s">
        <v>140</v>
      </c>
      <c r="E14" s="96" t="s">
        <v>141</v>
      </c>
      <c r="G14" s="96" t="s">
        <v>142</v>
      </c>
      <c r="I14" s="96" t="s">
        <v>61</v>
      </c>
      <c r="K14" s="96" t="s">
        <v>56</v>
      </c>
      <c r="L14" s="96" t="s">
        <v>143</v>
      </c>
      <c r="M14" s="96" t="s">
        <v>144</v>
      </c>
      <c r="N14" s="96" t="s">
        <v>145</v>
      </c>
      <c r="O14" s="96" t="s">
        <v>146</v>
      </c>
      <c r="P14" s="96" t="s">
        <v>147</v>
      </c>
      <c r="Q14" s="96" t="s">
        <v>148</v>
      </c>
      <c r="R14" s="96" t="s">
        <v>149</v>
      </c>
      <c r="S14" s="96" t="s">
        <v>150</v>
      </c>
      <c r="T14" s="96" t="s">
        <v>151</v>
      </c>
      <c r="U14" s="96" t="s">
        <v>152</v>
      </c>
    </row>
    <row r="15" spans="1:21">
      <c r="K15" s="96" t="s">
        <v>15</v>
      </c>
      <c r="L15" s="96" t="s">
        <v>153</v>
      </c>
      <c r="M15" s="96" t="s">
        <v>154</v>
      </c>
      <c r="N15" s="96" t="s">
        <v>155</v>
      </c>
      <c r="O15" s="96" t="s">
        <v>156</v>
      </c>
      <c r="P15" s="96" t="s">
        <v>157</v>
      </c>
      <c r="Q15" s="96" t="s">
        <v>158</v>
      </c>
      <c r="R15" s="96" t="s">
        <v>159</v>
      </c>
      <c r="S15" s="96" t="s">
        <v>160</v>
      </c>
      <c r="T15" s="96" t="s">
        <v>161</v>
      </c>
      <c r="U15" s="96" t="s">
        <v>162</v>
      </c>
    </row>
    <row r="16" spans="1:21">
      <c r="C16" s="96" t="s">
        <v>67</v>
      </c>
      <c r="E16" s="96" t="s">
        <v>64</v>
      </c>
      <c r="G16" s="96" t="s">
        <v>519</v>
      </c>
      <c r="K16" s="96" t="s">
        <v>518</v>
      </c>
      <c r="L16" s="96" t="s">
        <v>163</v>
      </c>
      <c r="M16" s="96" t="s">
        <v>164</v>
      </c>
      <c r="O16" s="96" t="s">
        <v>165</v>
      </c>
      <c r="P16" s="96" t="s">
        <v>166</v>
      </c>
      <c r="Q16" s="96" t="s">
        <v>167</v>
      </c>
      <c r="R16" s="96" t="s">
        <v>168</v>
      </c>
      <c r="S16" s="96" t="s">
        <v>169</v>
      </c>
      <c r="U16" s="96" t="s">
        <v>170</v>
      </c>
    </row>
    <row r="17" spans="3:13">
      <c r="C17" s="96" t="s">
        <v>171</v>
      </c>
      <c r="E17" s="96" t="s">
        <v>172</v>
      </c>
      <c r="G17" s="96" t="s">
        <v>173</v>
      </c>
    </row>
    <row r="32" spans="3:13">
      <c r="K32" s="96" t="s">
        <v>45</v>
      </c>
      <c r="M32" s="96" t="s">
        <v>65</v>
      </c>
    </row>
    <row r="33" spans="11:13">
      <c r="K33" s="96" t="s">
        <v>46</v>
      </c>
      <c r="M33" s="96" t="s">
        <v>174</v>
      </c>
    </row>
    <row r="34" spans="11:13">
      <c r="K34" s="96" t="s">
        <v>47</v>
      </c>
      <c r="M34" s="96" t="s">
        <v>175</v>
      </c>
    </row>
    <row r="35" spans="11:13">
      <c r="K35" s="96" t="s">
        <v>48</v>
      </c>
      <c r="M35" s="96" t="s">
        <v>176</v>
      </c>
    </row>
    <row r="36" spans="11:13">
      <c r="K36" s="96" t="s">
        <v>40</v>
      </c>
      <c r="M36" s="96" t="s">
        <v>177</v>
      </c>
    </row>
    <row r="37" spans="11:13">
      <c r="K37" s="96" t="s">
        <v>41</v>
      </c>
      <c r="M37" s="96" t="s">
        <v>178</v>
      </c>
    </row>
    <row r="38" spans="11:13">
      <c r="K38" s="96" t="s">
        <v>42</v>
      </c>
      <c r="M38" s="96" t="s">
        <v>179</v>
      </c>
    </row>
    <row r="39" spans="11:13">
      <c r="K39" s="96" t="s">
        <v>50</v>
      </c>
      <c r="M39" s="96" t="s">
        <v>180</v>
      </c>
    </row>
    <row r="40" spans="11:13">
      <c r="K40" s="96" t="s">
        <v>49</v>
      </c>
      <c r="M40" s="96" t="s">
        <v>181</v>
      </c>
    </row>
    <row r="41" spans="11:13">
      <c r="K41" s="96" t="s">
        <v>15</v>
      </c>
      <c r="M41" s="9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workbookViewId="0"/>
  </sheetViews>
  <sheetFormatPr defaultRowHeight="15"/>
  <sheetData>
    <row r="1" spans="1:21">
      <c r="A1" s="96" t="s">
        <v>537</v>
      </c>
      <c r="I1" s="96" t="s">
        <v>68</v>
      </c>
      <c r="N1" s="96" t="s">
        <v>68</v>
      </c>
      <c r="P1" s="96" t="s">
        <v>68</v>
      </c>
      <c r="R1" s="96" t="s">
        <v>68</v>
      </c>
      <c r="T1" s="96" t="s">
        <v>68</v>
      </c>
    </row>
    <row r="2" spans="1:21">
      <c r="A2" s="96" t="s">
        <v>68</v>
      </c>
      <c r="I2" s="96" t="s">
        <v>86</v>
      </c>
      <c r="L2" s="96" t="s">
        <v>87</v>
      </c>
      <c r="M2" s="96" t="s">
        <v>88</v>
      </c>
      <c r="P2" s="96" t="s">
        <v>89</v>
      </c>
      <c r="R2" s="96" t="s">
        <v>90</v>
      </c>
    </row>
    <row r="3" spans="1:21">
      <c r="A3" s="96" t="s">
        <v>68</v>
      </c>
      <c r="L3" s="96" t="s">
        <v>91</v>
      </c>
      <c r="M3" s="96" t="s">
        <v>92</v>
      </c>
      <c r="P3" s="96" t="s">
        <v>93</v>
      </c>
      <c r="R3" s="96" t="s">
        <v>94</v>
      </c>
    </row>
    <row r="5" spans="1:21">
      <c r="C5" s="96" t="s">
        <v>80</v>
      </c>
    </row>
    <row r="6" spans="1:21">
      <c r="J6" s="96" t="s">
        <v>81</v>
      </c>
      <c r="L6" s="96" t="s">
        <v>95</v>
      </c>
    </row>
    <row r="7" spans="1:21">
      <c r="C7" s="96" t="s">
        <v>46</v>
      </c>
      <c r="E7" s="96" t="s">
        <v>47</v>
      </c>
      <c r="G7" s="96" t="s">
        <v>62</v>
      </c>
      <c r="P7" s="96" t="s">
        <v>70</v>
      </c>
      <c r="Q7" s="96" t="s">
        <v>70</v>
      </c>
      <c r="R7" s="96" t="s">
        <v>72</v>
      </c>
      <c r="S7" s="96" t="s">
        <v>72</v>
      </c>
      <c r="T7" s="96" t="s">
        <v>66</v>
      </c>
      <c r="U7" s="96" t="s">
        <v>66</v>
      </c>
    </row>
    <row r="8" spans="1:21">
      <c r="C8" s="96" t="s">
        <v>96</v>
      </c>
      <c r="E8" s="96" t="s">
        <v>97</v>
      </c>
      <c r="G8" s="96" t="s">
        <v>98</v>
      </c>
      <c r="L8" s="96" t="s">
        <v>51</v>
      </c>
      <c r="M8" s="96" t="s">
        <v>52</v>
      </c>
      <c r="N8" s="96" t="s">
        <v>73</v>
      </c>
      <c r="O8" s="96" t="s">
        <v>74</v>
      </c>
      <c r="P8" s="96" t="s">
        <v>71</v>
      </c>
      <c r="Q8" s="96" t="s">
        <v>75</v>
      </c>
      <c r="R8" s="96" t="s">
        <v>71</v>
      </c>
      <c r="S8" s="96" t="s">
        <v>75</v>
      </c>
      <c r="T8" s="96" t="s">
        <v>57</v>
      </c>
      <c r="U8" s="96" t="s">
        <v>58</v>
      </c>
    </row>
    <row r="9" spans="1:21">
      <c r="J9" s="96" t="s">
        <v>17</v>
      </c>
    </row>
    <row r="10" spans="1:21">
      <c r="C10" s="96" t="s">
        <v>67</v>
      </c>
      <c r="E10" s="96" t="s">
        <v>67</v>
      </c>
      <c r="G10" s="96" t="s">
        <v>64</v>
      </c>
      <c r="I10" s="96" t="s">
        <v>59</v>
      </c>
      <c r="K10" s="96" t="s">
        <v>46</v>
      </c>
      <c r="L10" s="96" t="s">
        <v>522</v>
      </c>
      <c r="M10" s="96" t="s">
        <v>522</v>
      </c>
      <c r="N10" s="96" t="s">
        <v>101</v>
      </c>
      <c r="O10" s="96" t="s">
        <v>102</v>
      </c>
      <c r="P10" s="96" t="s">
        <v>522</v>
      </c>
      <c r="Q10" s="96" t="s">
        <v>104</v>
      </c>
      <c r="R10" s="96" t="s">
        <v>522</v>
      </c>
      <c r="S10" s="96" t="s">
        <v>106</v>
      </c>
      <c r="T10" s="96" t="s">
        <v>107</v>
      </c>
      <c r="U10" s="96" t="s">
        <v>108</v>
      </c>
    </row>
    <row r="11" spans="1:21">
      <c r="C11" s="96" t="s">
        <v>109</v>
      </c>
      <c r="E11" s="96" t="s">
        <v>110</v>
      </c>
      <c r="G11" s="96" t="s">
        <v>111</v>
      </c>
      <c r="I11" s="96" t="s">
        <v>60</v>
      </c>
      <c r="K11" s="96" t="s">
        <v>47</v>
      </c>
      <c r="L11" s="96" t="s">
        <v>522</v>
      </c>
      <c r="M11" s="96" t="s">
        <v>522</v>
      </c>
      <c r="N11" s="96" t="s">
        <v>114</v>
      </c>
      <c r="O11" s="96" t="s">
        <v>115</v>
      </c>
      <c r="P11" s="96" t="s">
        <v>522</v>
      </c>
      <c r="Q11" s="96" t="s">
        <v>117</v>
      </c>
      <c r="R11" s="96" t="s">
        <v>522</v>
      </c>
      <c r="S11" s="96" t="s">
        <v>119</v>
      </c>
      <c r="T11" s="96" t="s">
        <v>120</v>
      </c>
      <c r="U11" s="96" t="s">
        <v>121</v>
      </c>
    </row>
    <row r="12" spans="1:21">
      <c r="K12" s="96" t="s">
        <v>54</v>
      </c>
      <c r="L12" s="96" t="s">
        <v>122</v>
      </c>
      <c r="M12" s="96" t="s">
        <v>123</v>
      </c>
      <c r="N12" s="96" t="s">
        <v>124</v>
      </c>
      <c r="O12" s="96" t="s">
        <v>125</v>
      </c>
      <c r="P12" s="96" t="s">
        <v>126</v>
      </c>
      <c r="Q12" s="96" t="s">
        <v>127</v>
      </c>
      <c r="R12" s="96" t="s">
        <v>128</v>
      </c>
      <c r="S12" s="96" t="s">
        <v>129</v>
      </c>
      <c r="T12" s="96" t="s">
        <v>130</v>
      </c>
      <c r="U12" s="96" t="s">
        <v>131</v>
      </c>
    </row>
    <row r="13" spans="1:21">
      <c r="C13" s="96" t="s">
        <v>56</v>
      </c>
      <c r="E13" s="96" t="s">
        <v>63</v>
      </c>
      <c r="G13" s="96" t="s">
        <v>76</v>
      </c>
      <c r="K13" s="96" t="s">
        <v>55</v>
      </c>
      <c r="L13" s="96" t="s">
        <v>132</v>
      </c>
      <c r="M13" s="96" t="s">
        <v>133</v>
      </c>
      <c r="O13" s="96" t="s">
        <v>134</v>
      </c>
      <c r="P13" s="96" t="s">
        <v>135</v>
      </c>
      <c r="Q13" s="96" t="s">
        <v>136</v>
      </c>
      <c r="R13" s="96" t="s">
        <v>137</v>
      </c>
      <c r="S13" s="96" t="s">
        <v>138</v>
      </c>
      <c r="U13" s="96" t="s">
        <v>139</v>
      </c>
    </row>
    <row r="14" spans="1:21">
      <c r="C14" s="96" t="s">
        <v>140</v>
      </c>
      <c r="E14" s="96" t="s">
        <v>141</v>
      </c>
      <c r="G14" s="96" t="s">
        <v>142</v>
      </c>
      <c r="I14" s="96" t="s">
        <v>61</v>
      </c>
      <c r="K14" s="96" t="s">
        <v>56</v>
      </c>
      <c r="L14" s="96" t="s">
        <v>522</v>
      </c>
      <c r="M14" s="96" t="s">
        <v>522</v>
      </c>
      <c r="N14" s="96" t="s">
        <v>145</v>
      </c>
      <c r="O14" s="96" t="s">
        <v>146</v>
      </c>
      <c r="P14" s="96" t="s">
        <v>522</v>
      </c>
      <c r="Q14" s="96" t="s">
        <v>148</v>
      </c>
      <c r="R14" s="96" t="s">
        <v>522</v>
      </c>
      <c r="S14" s="96" t="s">
        <v>150</v>
      </c>
      <c r="T14" s="96" t="s">
        <v>151</v>
      </c>
      <c r="U14" s="96" t="s">
        <v>152</v>
      </c>
    </row>
    <row r="15" spans="1:21">
      <c r="K15" s="96" t="s">
        <v>15</v>
      </c>
      <c r="L15" s="96" t="s">
        <v>153</v>
      </c>
      <c r="M15" s="96" t="s">
        <v>154</v>
      </c>
      <c r="N15" s="96" t="s">
        <v>155</v>
      </c>
      <c r="O15" s="96" t="s">
        <v>156</v>
      </c>
      <c r="P15" s="96" t="s">
        <v>157</v>
      </c>
      <c r="Q15" s="96" t="s">
        <v>158</v>
      </c>
      <c r="R15" s="96" t="s">
        <v>159</v>
      </c>
      <c r="S15" s="96" t="s">
        <v>160</v>
      </c>
      <c r="T15" s="96" t="s">
        <v>161</v>
      </c>
      <c r="U15" s="96" t="s">
        <v>162</v>
      </c>
    </row>
    <row r="16" spans="1:21">
      <c r="C16" s="96" t="s">
        <v>67</v>
      </c>
      <c r="E16" s="96" t="s">
        <v>64</v>
      </c>
      <c r="G16" s="96" t="s">
        <v>519</v>
      </c>
      <c r="K16" s="96" t="s">
        <v>518</v>
      </c>
      <c r="L16" s="96" t="s">
        <v>163</v>
      </c>
      <c r="M16" s="96" t="s">
        <v>164</v>
      </c>
      <c r="O16" s="96" t="s">
        <v>165</v>
      </c>
      <c r="P16" s="96" t="s">
        <v>166</v>
      </c>
      <c r="Q16" s="96" t="s">
        <v>167</v>
      </c>
      <c r="R16" s="96" t="s">
        <v>168</v>
      </c>
      <c r="S16" s="96" t="s">
        <v>169</v>
      </c>
      <c r="U16" s="96" t="s">
        <v>170</v>
      </c>
    </row>
    <row r="17" spans="3:13">
      <c r="C17" s="96" t="s">
        <v>171</v>
      </c>
      <c r="E17" s="96" t="s">
        <v>172</v>
      </c>
      <c r="G17" s="96" t="s">
        <v>173</v>
      </c>
    </row>
    <row r="32" spans="3:13">
      <c r="K32" s="96" t="s">
        <v>45</v>
      </c>
      <c r="M32" s="96" t="s">
        <v>65</v>
      </c>
    </row>
    <row r="33" spans="11:13">
      <c r="K33" s="96" t="s">
        <v>46</v>
      </c>
      <c r="M33" s="96" t="s">
        <v>174</v>
      </c>
    </row>
    <row r="34" spans="11:13">
      <c r="K34" s="96" t="s">
        <v>47</v>
      </c>
      <c r="M34" s="96" t="s">
        <v>175</v>
      </c>
    </row>
    <row r="35" spans="11:13">
      <c r="K35" s="96" t="s">
        <v>48</v>
      </c>
      <c r="M35" s="96" t="s">
        <v>176</v>
      </c>
    </row>
    <row r="36" spans="11:13">
      <c r="K36" s="96" t="s">
        <v>40</v>
      </c>
      <c r="M36" s="96" t="s">
        <v>177</v>
      </c>
    </row>
    <row r="37" spans="11:13">
      <c r="K37" s="96" t="s">
        <v>41</v>
      </c>
      <c r="M37" s="96" t="s">
        <v>178</v>
      </c>
    </row>
    <row r="38" spans="11:13">
      <c r="K38" s="96" t="s">
        <v>42</v>
      </c>
      <c r="M38" s="96" t="s">
        <v>179</v>
      </c>
    </row>
    <row r="39" spans="11:13">
      <c r="K39" s="96" t="s">
        <v>50</v>
      </c>
      <c r="M39" s="96" t="s">
        <v>180</v>
      </c>
    </row>
    <row r="40" spans="11:13">
      <c r="K40" s="96" t="s">
        <v>49</v>
      </c>
      <c r="M40" s="96" t="s">
        <v>181</v>
      </c>
    </row>
    <row r="41" spans="11:13">
      <c r="K41" s="96" t="s">
        <v>15</v>
      </c>
      <c r="M41" s="96" t="s">
        <v>182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heetViews>
  <sheetFormatPr defaultRowHeight="15"/>
  <sheetData>
    <row r="1" spans="1:7">
      <c r="A1" s="96" t="s">
        <v>538</v>
      </c>
      <c r="B1" s="96" t="s">
        <v>14</v>
      </c>
      <c r="E1" s="96" t="s">
        <v>6</v>
      </c>
      <c r="F1" s="96" t="s">
        <v>14</v>
      </c>
    </row>
    <row r="2" spans="1:7">
      <c r="A2" s="96" t="s">
        <v>14</v>
      </c>
      <c r="E2" s="96" t="s">
        <v>16</v>
      </c>
    </row>
    <row r="4" spans="1:7">
      <c r="D4" s="96" t="s">
        <v>82</v>
      </c>
    </row>
    <row r="6" spans="1:7">
      <c r="A6" s="96" t="s">
        <v>14</v>
      </c>
      <c r="B6" s="96" t="s">
        <v>30</v>
      </c>
    </row>
    <row r="7" spans="1:7">
      <c r="A7" s="96" t="s">
        <v>14</v>
      </c>
      <c r="E7" s="96" t="s">
        <v>516</v>
      </c>
    </row>
    <row r="8" spans="1:7">
      <c r="A8" s="96" t="s">
        <v>14</v>
      </c>
      <c r="E8" s="96" t="s">
        <v>183</v>
      </c>
    </row>
    <row r="9" spans="1:7">
      <c r="A9" s="96" t="s">
        <v>14</v>
      </c>
      <c r="E9" s="96" t="s">
        <v>184</v>
      </c>
    </row>
    <row r="10" spans="1:7">
      <c r="A10" s="96" t="s">
        <v>14</v>
      </c>
      <c r="E10" s="96" t="s">
        <v>185</v>
      </c>
    </row>
    <row r="11" spans="1:7">
      <c r="E11" s="96" t="s">
        <v>186</v>
      </c>
      <c r="G11" s="96" t="s">
        <v>65</v>
      </c>
    </row>
    <row r="12" spans="1:7">
      <c r="D12" s="96" t="s">
        <v>31</v>
      </c>
    </row>
    <row r="13" spans="1:7">
      <c r="B13" s="96" t="s">
        <v>187</v>
      </c>
      <c r="D13" s="96" t="s">
        <v>188</v>
      </c>
      <c r="E13" s="96" t="s">
        <v>189</v>
      </c>
      <c r="G13" s="96" t="s">
        <v>190</v>
      </c>
    </row>
    <row r="14" spans="1:7">
      <c r="B14" s="96" t="s">
        <v>191</v>
      </c>
      <c r="D14" s="96" t="s">
        <v>192</v>
      </c>
      <c r="E14" s="96" t="s">
        <v>193</v>
      </c>
      <c r="G14" s="96" t="s">
        <v>194</v>
      </c>
    </row>
    <row r="15" spans="1:7">
      <c r="B15" s="96" t="s">
        <v>195</v>
      </c>
      <c r="D15" s="96" t="s">
        <v>196</v>
      </c>
      <c r="E15" s="96" t="s">
        <v>197</v>
      </c>
      <c r="G15" s="96" t="s">
        <v>198</v>
      </c>
    </row>
    <row r="16" spans="1:7">
      <c r="B16" s="96" t="s">
        <v>199</v>
      </c>
      <c r="D16" s="96" t="s">
        <v>200</v>
      </c>
      <c r="E16" s="96" t="s">
        <v>201</v>
      </c>
      <c r="G16" s="96" t="s">
        <v>202</v>
      </c>
    </row>
    <row r="17" spans="2:7">
      <c r="D17" s="96" t="s">
        <v>33</v>
      </c>
      <c r="E17" s="96" t="s">
        <v>203</v>
      </c>
      <c r="G17" s="96" t="s">
        <v>204</v>
      </c>
    </row>
    <row r="19" spans="2:7">
      <c r="D19" s="96" t="s">
        <v>32</v>
      </c>
    </row>
    <row r="20" spans="2:7">
      <c r="B20" s="96" t="s">
        <v>205</v>
      </c>
      <c r="D20" s="96" t="s">
        <v>206</v>
      </c>
      <c r="E20" s="96" t="s">
        <v>207</v>
      </c>
      <c r="G20" s="96" t="s">
        <v>208</v>
      </c>
    </row>
    <row r="21" spans="2:7">
      <c r="B21" s="96" t="s">
        <v>209</v>
      </c>
      <c r="D21" s="96" t="s">
        <v>210</v>
      </c>
      <c r="E21" s="96" t="s">
        <v>211</v>
      </c>
      <c r="G21" s="96" t="s">
        <v>212</v>
      </c>
    </row>
    <row r="22" spans="2:7">
      <c r="B22" s="96" t="s">
        <v>213</v>
      </c>
      <c r="D22" s="96" t="s">
        <v>214</v>
      </c>
      <c r="E22" s="96" t="s">
        <v>215</v>
      </c>
      <c r="G22" s="96" t="s">
        <v>216</v>
      </c>
    </row>
    <row r="23" spans="2:7">
      <c r="B23" s="96" t="s">
        <v>217</v>
      </c>
      <c r="D23" s="96" t="s">
        <v>218</v>
      </c>
      <c r="E23" s="96" t="s">
        <v>219</v>
      </c>
      <c r="G23" s="96" t="s">
        <v>220</v>
      </c>
    </row>
    <row r="24" spans="2:7">
      <c r="B24" s="96" t="s">
        <v>221</v>
      </c>
      <c r="D24" s="96" t="s">
        <v>222</v>
      </c>
      <c r="E24" s="96" t="s">
        <v>223</v>
      </c>
      <c r="G24" s="96" t="s">
        <v>224</v>
      </c>
    </row>
    <row r="25" spans="2:7">
      <c r="B25" s="96" t="s">
        <v>225</v>
      </c>
      <c r="D25" s="96" t="s">
        <v>226</v>
      </c>
      <c r="E25" s="96" t="s">
        <v>227</v>
      </c>
      <c r="G25" s="96" t="s">
        <v>228</v>
      </c>
    </row>
    <row r="26" spans="2:7">
      <c r="D26" s="96" t="s">
        <v>34</v>
      </c>
      <c r="E26" s="96" t="s">
        <v>229</v>
      </c>
      <c r="G26" s="96" t="s">
        <v>230</v>
      </c>
    </row>
    <row r="28" spans="2:7">
      <c r="D28" s="96" t="s">
        <v>35</v>
      </c>
      <c r="E28" s="96" t="s">
        <v>231</v>
      </c>
      <c r="G28" s="96" t="s">
        <v>232</v>
      </c>
    </row>
    <row r="29" spans="2:7">
      <c r="D29" s="96" t="s">
        <v>37</v>
      </c>
      <c r="E29" s="96" t="s">
        <v>233</v>
      </c>
      <c r="G29" s="96" t="s">
        <v>234</v>
      </c>
    </row>
    <row r="31" spans="2:7">
      <c r="D31" s="96" t="s">
        <v>36</v>
      </c>
    </row>
    <row r="32" spans="2:7">
      <c r="B32" s="96" t="s">
        <v>7</v>
      </c>
      <c r="D32" s="96" t="s">
        <v>235</v>
      </c>
      <c r="E32" s="96" t="s">
        <v>236</v>
      </c>
      <c r="G32" s="96" t="s">
        <v>237</v>
      </c>
    </row>
    <row r="33" spans="2:7">
      <c r="B33" s="96" t="s">
        <v>8</v>
      </c>
      <c r="D33" s="96" t="s">
        <v>238</v>
      </c>
      <c r="E33" s="96" t="s">
        <v>239</v>
      </c>
      <c r="G33" s="96" t="s">
        <v>240</v>
      </c>
    </row>
    <row r="34" spans="2:7">
      <c r="B34" s="96" t="s">
        <v>9</v>
      </c>
      <c r="D34" s="96" t="s">
        <v>241</v>
      </c>
      <c r="E34" s="96" t="s">
        <v>242</v>
      </c>
      <c r="G34" s="96" t="s">
        <v>243</v>
      </c>
    </row>
    <row r="35" spans="2:7">
      <c r="B35" s="96" t="s">
        <v>10</v>
      </c>
      <c r="D35" s="96" t="s">
        <v>244</v>
      </c>
      <c r="E35" s="96" t="s">
        <v>245</v>
      </c>
      <c r="G35" s="96" t="s">
        <v>246</v>
      </c>
    </row>
    <row r="36" spans="2:7">
      <c r="B36" s="96" t="s">
        <v>11</v>
      </c>
      <c r="D36" s="96" t="s">
        <v>247</v>
      </c>
      <c r="E36" s="96" t="s">
        <v>248</v>
      </c>
      <c r="G36" s="96" t="s">
        <v>249</v>
      </c>
    </row>
    <row r="37" spans="2:7">
      <c r="B37" s="96" t="s">
        <v>12</v>
      </c>
      <c r="D37" s="96" t="s">
        <v>250</v>
      </c>
      <c r="E37" s="96" t="s">
        <v>251</v>
      </c>
      <c r="G37" s="96" t="s">
        <v>252</v>
      </c>
    </row>
    <row r="38" spans="2:7">
      <c r="B38" s="96" t="s">
        <v>13</v>
      </c>
      <c r="D38" s="96" t="s">
        <v>253</v>
      </c>
      <c r="E38" s="96" t="s">
        <v>254</v>
      </c>
      <c r="G38" s="96" t="s">
        <v>255</v>
      </c>
    </row>
    <row r="39" spans="2:7">
      <c r="D39" s="96" t="s">
        <v>38</v>
      </c>
      <c r="E39" s="96" t="s">
        <v>256</v>
      </c>
      <c r="G39" s="96" t="s">
        <v>257</v>
      </c>
    </row>
    <row r="41" spans="2:7">
      <c r="D41" s="96" t="s">
        <v>15</v>
      </c>
      <c r="E41" s="96" t="s">
        <v>258</v>
      </c>
      <c r="G41" s="96" t="s">
        <v>259</v>
      </c>
    </row>
    <row r="42" spans="2:7">
      <c r="D42" s="96" t="s">
        <v>39</v>
      </c>
      <c r="E42" s="96" t="s">
        <v>260</v>
      </c>
      <c r="G42" s="96" t="s">
        <v>261</v>
      </c>
    </row>
    <row r="44" spans="2:7">
      <c r="B44" s="96" t="s">
        <v>78</v>
      </c>
      <c r="E44" s="96" t="s">
        <v>262</v>
      </c>
    </row>
    <row r="45" spans="2:7">
      <c r="B45" s="96" t="s">
        <v>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heetViews>
  <sheetFormatPr defaultRowHeight="15"/>
  <sheetData>
    <row r="1" spans="1:7">
      <c r="A1" s="96" t="s">
        <v>538</v>
      </c>
      <c r="B1" s="96" t="s">
        <v>14</v>
      </c>
      <c r="E1" s="96" t="s">
        <v>6</v>
      </c>
      <c r="F1" s="96" t="s">
        <v>14</v>
      </c>
    </row>
    <row r="2" spans="1:7">
      <c r="A2" s="96" t="s">
        <v>14</v>
      </c>
      <c r="E2" s="96" t="s">
        <v>16</v>
      </c>
    </row>
    <row r="4" spans="1:7">
      <c r="D4" s="96" t="s">
        <v>82</v>
      </c>
    </row>
    <row r="6" spans="1:7">
      <c r="A6" s="96" t="s">
        <v>14</v>
      </c>
      <c r="B6" s="96" t="s">
        <v>30</v>
      </c>
    </row>
    <row r="7" spans="1:7">
      <c r="A7" s="96" t="s">
        <v>14</v>
      </c>
      <c r="E7" s="96" t="s">
        <v>516</v>
      </c>
    </row>
    <row r="8" spans="1:7">
      <c r="A8" s="96" t="s">
        <v>14</v>
      </c>
      <c r="E8" s="96" t="s">
        <v>183</v>
      </c>
    </row>
    <row r="9" spans="1:7">
      <c r="A9" s="96" t="s">
        <v>14</v>
      </c>
      <c r="E9" s="96" t="s">
        <v>184</v>
      </c>
    </row>
    <row r="10" spans="1:7">
      <c r="A10" s="96" t="s">
        <v>14</v>
      </c>
      <c r="E10" s="96" t="s">
        <v>185</v>
      </c>
    </row>
    <row r="11" spans="1:7">
      <c r="E11" s="96" t="s">
        <v>186</v>
      </c>
      <c r="G11" s="96" t="s">
        <v>65</v>
      </c>
    </row>
    <row r="12" spans="1:7">
      <c r="D12" s="96" t="s">
        <v>31</v>
      </c>
    </row>
    <row r="13" spans="1:7">
      <c r="B13" s="96" t="s">
        <v>187</v>
      </c>
      <c r="D13" s="96" t="s">
        <v>522</v>
      </c>
      <c r="E13" s="96" t="s">
        <v>189</v>
      </c>
      <c r="G13" s="96" t="s">
        <v>190</v>
      </c>
    </row>
    <row r="14" spans="1:7">
      <c r="B14" s="96" t="s">
        <v>191</v>
      </c>
      <c r="D14" s="96" t="s">
        <v>522</v>
      </c>
      <c r="E14" s="96" t="s">
        <v>193</v>
      </c>
      <c r="G14" s="96" t="s">
        <v>194</v>
      </c>
    </row>
    <row r="15" spans="1:7">
      <c r="B15" s="96" t="s">
        <v>195</v>
      </c>
      <c r="D15" s="96" t="s">
        <v>522</v>
      </c>
      <c r="E15" s="96" t="s">
        <v>197</v>
      </c>
      <c r="G15" s="96" t="s">
        <v>198</v>
      </c>
    </row>
    <row r="16" spans="1:7">
      <c r="B16" s="96" t="s">
        <v>199</v>
      </c>
      <c r="D16" s="96" t="s">
        <v>522</v>
      </c>
      <c r="E16" s="96" t="s">
        <v>201</v>
      </c>
      <c r="G16" s="96" t="s">
        <v>202</v>
      </c>
    </row>
    <row r="17" spans="2:7">
      <c r="D17" s="96" t="s">
        <v>33</v>
      </c>
      <c r="E17" s="96" t="s">
        <v>203</v>
      </c>
      <c r="G17" s="96" t="s">
        <v>204</v>
      </c>
    </row>
    <row r="19" spans="2:7">
      <c r="D19" s="96" t="s">
        <v>32</v>
      </c>
    </row>
    <row r="20" spans="2:7">
      <c r="B20" s="96" t="s">
        <v>205</v>
      </c>
      <c r="D20" s="96" t="s">
        <v>522</v>
      </c>
      <c r="E20" s="96" t="s">
        <v>207</v>
      </c>
      <c r="G20" s="96" t="s">
        <v>208</v>
      </c>
    </row>
    <row r="21" spans="2:7">
      <c r="B21" s="96" t="s">
        <v>209</v>
      </c>
      <c r="D21" s="96" t="s">
        <v>522</v>
      </c>
      <c r="E21" s="96" t="s">
        <v>211</v>
      </c>
      <c r="G21" s="96" t="s">
        <v>212</v>
      </c>
    </row>
    <row r="22" spans="2:7">
      <c r="B22" s="96" t="s">
        <v>213</v>
      </c>
      <c r="D22" s="96" t="s">
        <v>522</v>
      </c>
      <c r="E22" s="96" t="s">
        <v>215</v>
      </c>
      <c r="G22" s="96" t="s">
        <v>216</v>
      </c>
    </row>
    <row r="23" spans="2:7">
      <c r="B23" s="96" t="s">
        <v>217</v>
      </c>
      <c r="D23" s="96" t="s">
        <v>522</v>
      </c>
      <c r="E23" s="96" t="s">
        <v>219</v>
      </c>
      <c r="G23" s="96" t="s">
        <v>220</v>
      </c>
    </row>
    <row r="24" spans="2:7">
      <c r="B24" s="96" t="s">
        <v>221</v>
      </c>
      <c r="D24" s="96" t="s">
        <v>522</v>
      </c>
      <c r="E24" s="96" t="s">
        <v>223</v>
      </c>
      <c r="G24" s="96" t="s">
        <v>224</v>
      </c>
    </row>
    <row r="25" spans="2:7">
      <c r="B25" s="96" t="s">
        <v>225</v>
      </c>
      <c r="D25" s="96" t="s">
        <v>522</v>
      </c>
      <c r="E25" s="96" t="s">
        <v>227</v>
      </c>
      <c r="G25" s="96" t="s">
        <v>228</v>
      </c>
    </row>
    <row r="26" spans="2:7">
      <c r="D26" s="96" t="s">
        <v>34</v>
      </c>
      <c r="E26" s="96" t="s">
        <v>229</v>
      </c>
      <c r="G26" s="96" t="s">
        <v>230</v>
      </c>
    </row>
    <row r="28" spans="2:7">
      <c r="D28" s="96" t="s">
        <v>35</v>
      </c>
      <c r="E28" s="96" t="s">
        <v>231</v>
      </c>
      <c r="G28" s="96" t="s">
        <v>232</v>
      </c>
    </row>
    <row r="29" spans="2:7">
      <c r="D29" s="96" t="s">
        <v>37</v>
      </c>
      <c r="E29" s="96" t="s">
        <v>233</v>
      </c>
      <c r="G29" s="96" t="s">
        <v>234</v>
      </c>
    </row>
    <row r="31" spans="2:7">
      <c r="D31" s="96" t="s">
        <v>36</v>
      </c>
    </row>
    <row r="32" spans="2:7">
      <c r="B32" s="96" t="s">
        <v>7</v>
      </c>
      <c r="D32" s="96" t="s">
        <v>522</v>
      </c>
      <c r="E32" s="96" t="s">
        <v>236</v>
      </c>
      <c r="G32" s="96" t="s">
        <v>237</v>
      </c>
    </row>
    <row r="33" spans="2:7">
      <c r="B33" s="96" t="s">
        <v>8</v>
      </c>
      <c r="D33" s="96" t="s">
        <v>522</v>
      </c>
      <c r="E33" s="96" t="s">
        <v>239</v>
      </c>
      <c r="G33" s="96" t="s">
        <v>240</v>
      </c>
    </row>
    <row r="34" spans="2:7">
      <c r="B34" s="96" t="s">
        <v>9</v>
      </c>
      <c r="D34" s="96" t="s">
        <v>522</v>
      </c>
      <c r="E34" s="96" t="s">
        <v>242</v>
      </c>
      <c r="G34" s="96" t="s">
        <v>243</v>
      </c>
    </row>
    <row r="35" spans="2:7">
      <c r="B35" s="96" t="s">
        <v>10</v>
      </c>
      <c r="D35" s="96" t="s">
        <v>522</v>
      </c>
      <c r="E35" s="96" t="s">
        <v>245</v>
      </c>
      <c r="G35" s="96" t="s">
        <v>246</v>
      </c>
    </row>
    <row r="36" spans="2:7">
      <c r="B36" s="96" t="s">
        <v>11</v>
      </c>
      <c r="D36" s="96" t="s">
        <v>522</v>
      </c>
      <c r="E36" s="96" t="s">
        <v>248</v>
      </c>
      <c r="G36" s="96" t="s">
        <v>249</v>
      </c>
    </row>
    <row r="37" spans="2:7">
      <c r="B37" s="96" t="s">
        <v>12</v>
      </c>
      <c r="D37" s="96" t="s">
        <v>522</v>
      </c>
      <c r="E37" s="96" t="s">
        <v>251</v>
      </c>
      <c r="G37" s="96" t="s">
        <v>252</v>
      </c>
    </row>
    <row r="38" spans="2:7">
      <c r="B38" s="96" t="s">
        <v>13</v>
      </c>
      <c r="D38" s="96" t="s">
        <v>522</v>
      </c>
      <c r="E38" s="96" t="s">
        <v>254</v>
      </c>
      <c r="G38" s="96" t="s">
        <v>255</v>
      </c>
    </row>
    <row r="39" spans="2:7">
      <c r="D39" s="96" t="s">
        <v>38</v>
      </c>
      <c r="E39" s="96" t="s">
        <v>256</v>
      </c>
      <c r="G39" s="96" t="s">
        <v>257</v>
      </c>
    </row>
    <row r="41" spans="2:7">
      <c r="D41" s="96" t="s">
        <v>15</v>
      </c>
      <c r="E41" s="96" t="s">
        <v>258</v>
      </c>
      <c r="G41" s="96" t="s">
        <v>259</v>
      </c>
    </row>
    <row r="42" spans="2:7">
      <c r="D42" s="96" t="s">
        <v>39</v>
      </c>
      <c r="E42" s="96" t="s">
        <v>260</v>
      </c>
      <c r="G42" s="96" t="s">
        <v>261</v>
      </c>
    </row>
    <row r="44" spans="2:7">
      <c r="B44" s="96" t="s">
        <v>78</v>
      </c>
      <c r="E44" s="96" t="s">
        <v>262</v>
      </c>
    </row>
    <row r="45" spans="2:7">
      <c r="B45" s="96" t="s">
        <v>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workbookViewId="0"/>
  </sheetViews>
  <sheetFormatPr defaultRowHeight="15"/>
  <sheetData>
    <row r="1" spans="1:21">
      <c r="A1" s="96" t="s">
        <v>549</v>
      </c>
      <c r="I1" s="96" t="s">
        <v>68</v>
      </c>
      <c r="N1" s="96" t="s">
        <v>68</v>
      </c>
      <c r="P1" s="96" t="s">
        <v>68</v>
      </c>
      <c r="R1" s="96" t="s">
        <v>68</v>
      </c>
      <c r="T1" s="96" t="s">
        <v>68</v>
      </c>
    </row>
    <row r="2" spans="1:21">
      <c r="A2" s="96" t="s">
        <v>68</v>
      </c>
      <c r="I2" s="96" t="s">
        <v>86</v>
      </c>
      <c r="L2" s="96" t="s">
        <v>87</v>
      </c>
      <c r="M2" s="96" t="s">
        <v>88</v>
      </c>
      <c r="P2" s="96" t="s">
        <v>89</v>
      </c>
      <c r="R2" s="96" t="s">
        <v>90</v>
      </c>
    </row>
    <row r="3" spans="1:21">
      <c r="A3" s="96" t="s">
        <v>68</v>
      </c>
      <c r="L3" s="96" t="s">
        <v>91</v>
      </c>
      <c r="M3" s="96" t="s">
        <v>92</v>
      </c>
      <c r="P3" s="96" t="s">
        <v>93</v>
      </c>
      <c r="R3" s="96" t="s">
        <v>94</v>
      </c>
    </row>
    <row r="5" spans="1:21">
      <c r="C5" s="96" t="s">
        <v>80</v>
      </c>
    </row>
    <row r="6" spans="1:21">
      <c r="J6" s="96" t="s">
        <v>81</v>
      </c>
      <c r="L6" s="96" t="s">
        <v>95</v>
      </c>
    </row>
    <row r="7" spans="1:21">
      <c r="C7" s="96" t="s">
        <v>46</v>
      </c>
      <c r="E7" s="96" t="s">
        <v>47</v>
      </c>
      <c r="G7" s="96" t="s">
        <v>62</v>
      </c>
      <c r="P7" s="96" t="s">
        <v>70</v>
      </c>
      <c r="Q7" s="96" t="s">
        <v>70</v>
      </c>
      <c r="R7" s="96" t="s">
        <v>72</v>
      </c>
      <c r="S7" s="96" t="s">
        <v>72</v>
      </c>
      <c r="T7" s="96" t="s">
        <v>66</v>
      </c>
      <c r="U7" s="96" t="s">
        <v>66</v>
      </c>
    </row>
    <row r="8" spans="1:21">
      <c r="C8" s="96" t="s">
        <v>96</v>
      </c>
      <c r="E8" s="96" t="s">
        <v>97</v>
      </c>
      <c r="G8" s="96" t="s">
        <v>98</v>
      </c>
      <c r="L8" s="96" t="s">
        <v>51</v>
      </c>
      <c r="M8" s="96" t="s">
        <v>52</v>
      </c>
      <c r="N8" s="96" t="s">
        <v>73</v>
      </c>
      <c r="O8" s="96" t="s">
        <v>74</v>
      </c>
      <c r="P8" s="96" t="s">
        <v>71</v>
      </c>
      <c r="Q8" s="96" t="s">
        <v>75</v>
      </c>
      <c r="R8" s="96" t="s">
        <v>71</v>
      </c>
      <c r="S8" s="96" t="s">
        <v>75</v>
      </c>
      <c r="T8" s="96" t="s">
        <v>57</v>
      </c>
      <c r="U8" s="96" t="s">
        <v>58</v>
      </c>
    </row>
    <row r="9" spans="1:21">
      <c r="J9" s="96" t="s">
        <v>17</v>
      </c>
    </row>
    <row r="10" spans="1:21">
      <c r="C10" s="96" t="s">
        <v>67</v>
      </c>
      <c r="E10" s="96" t="s">
        <v>67</v>
      </c>
      <c r="G10" s="96" t="s">
        <v>64</v>
      </c>
      <c r="I10" s="96" t="s">
        <v>59</v>
      </c>
      <c r="K10" s="96" t="s">
        <v>46</v>
      </c>
      <c r="L10" s="96" t="s">
        <v>99</v>
      </c>
      <c r="M10" s="96" t="s">
        <v>100</v>
      </c>
      <c r="N10" s="96" t="s">
        <v>101</v>
      </c>
      <c r="O10" s="96" t="s">
        <v>102</v>
      </c>
      <c r="P10" s="96" t="s">
        <v>103</v>
      </c>
      <c r="Q10" s="96" t="s">
        <v>104</v>
      </c>
      <c r="R10" s="96" t="s">
        <v>105</v>
      </c>
      <c r="S10" s="96" t="s">
        <v>106</v>
      </c>
      <c r="T10" s="96" t="s">
        <v>107</v>
      </c>
      <c r="U10" s="96" t="s">
        <v>108</v>
      </c>
    </row>
    <row r="11" spans="1:21">
      <c r="C11" s="96" t="s">
        <v>109</v>
      </c>
      <c r="E11" s="96" t="s">
        <v>110</v>
      </c>
      <c r="G11" s="96" t="s">
        <v>111</v>
      </c>
      <c r="I11" s="96" t="s">
        <v>60</v>
      </c>
      <c r="K11" s="96" t="s">
        <v>47</v>
      </c>
      <c r="L11" s="96" t="s">
        <v>112</v>
      </c>
      <c r="M11" s="96" t="s">
        <v>113</v>
      </c>
      <c r="N11" s="96" t="s">
        <v>114</v>
      </c>
      <c r="O11" s="96" t="s">
        <v>115</v>
      </c>
      <c r="P11" s="96" t="s">
        <v>116</v>
      </c>
      <c r="Q11" s="96" t="s">
        <v>117</v>
      </c>
      <c r="R11" s="96" t="s">
        <v>118</v>
      </c>
      <c r="S11" s="96" t="s">
        <v>119</v>
      </c>
      <c r="T11" s="96" t="s">
        <v>120</v>
      </c>
      <c r="U11" s="96" t="s">
        <v>121</v>
      </c>
    </row>
    <row r="12" spans="1:21">
      <c r="K12" s="96" t="s">
        <v>54</v>
      </c>
      <c r="L12" s="96" t="s">
        <v>122</v>
      </c>
      <c r="M12" s="96" t="s">
        <v>123</v>
      </c>
      <c r="N12" s="96" t="s">
        <v>124</v>
      </c>
      <c r="O12" s="96" t="s">
        <v>125</v>
      </c>
      <c r="P12" s="96" t="s">
        <v>126</v>
      </c>
      <c r="Q12" s="96" t="s">
        <v>127</v>
      </c>
      <c r="R12" s="96" t="s">
        <v>128</v>
      </c>
      <c r="S12" s="96" t="s">
        <v>129</v>
      </c>
      <c r="T12" s="96" t="s">
        <v>130</v>
      </c>
      <c r="U12" s="96" t="s">
        <v>131</v>
      </c>
    </row>
    <row r="13" spans="1:21">
      <c r="C13" s="96" t="s">
        <v>56</v>
      </c>
      <c r="E13" s="96" t="s">
        <v>63</v>
      </c>
      <c r="G13" s="96" t="s">
        <v>76</v>
      </c>
      <c r="K13" s="96" t="s">
        <v>55</v>
      </c>
      <c r="L13" s="96" t="s">
        <v>132</v>
      </c>
      <c r="M13" s="96" t="s">
        <v>133</v>
      </c>
      <c r="O13" s="96" t="s">
        <v>134</v>
      </c>
      <c r="P13" s="96" t="s">
        <v>135</v>
      </c>
      <c r="Q13" s="96" t="s">
        <v>136</v>
      </c>
      <c r="R13" s="96" t="s">
        <v>137</v>
      </c>
      <c r="S13" s="96" t="s">
        <v>138</v>
      </c>
      <c r="U13" s="96" t="s">
        <v>139</v>
      </c>
    </row>
    <row r="14" spans="1:21">
      <c r="C14" s="96" t="s">
        <v>140</v>
      </c>
      <c r="E14" s="96" t="s">
        <v>141</v>
      </c>
      <c r="G14" s="96" t="s">
        <v>142</v>
      </c>
      <c r="I14" s="96" t="s">
        <v>61</v>
      </c>
      <c r="K14" s="96" t="s">
        <v>56</v>
      </c>
      <c r="L14" s="96" t="s">
        <v>143</v>
      </c>
      <c r="M14" s="96" t="s">
        <v>144</v>
      </c>
      <c r="N14" s="96" t="s">
        <v>145</v>
      </c>
      <c r="O14" s="96" t="s">
        <v>146</v>
      </c>
      <c r="P14" s="96" t="s">
        <v>147</v>
      </c>
      <c r="Q14" s="96" t="s">
        <v>148</v>
      </c>
      <c r="R14" s="96" t="s">
        <v>149</v>
      </c>
      <c r="S14" s="96" t="s">
        <v>150</v>
      </c>
      <c r="T14" s="96" t="s">
        <v>151</v>
      </c>
      <c r="U14" s="96" t="s">
        <v>152</v>
      </c>
    </row>
    <row r="15" spans="1:21">
      <c r="K15" s="96" t="s">
        <v>15</v>
      </c>
      <c r="L15" s="96" t="s">
        <v>153</v>
      </c>
      <c r="M15" s="96" t="s">
        <v>154</v>
      </c>
      <c r="N15" s="96" t="s">
        <v>155</v>
      </c>
      <c r="O15" s="96" t="s">
        <v>156</v>
      </c>
      <c r="P15" s="96" t="s">
        <v>157</v>
      </c>
      <c r="Q15" s="96" t="s">
        <v>158</v>
      </c>
      <c r="R15" s="96" t="s">
        <v>159</v>
      </c>
      <c r="S15" s="96" t="s">
        <v>160</v>
      </c>
      <c r="T15" s="96" t="s">
        <v>161</v>
      </c>
      <c r="U15" s="96" t="s">
        <v>162</v>
      </c>
    </row>
    <row r="16" spans="1:21">
      <c r="C16" s="96" t="s">
        <v>67</v>
      </c>
      <c r="E16" s="96" t="s">
        <v>64</v>
      </c>
      <c r="G16" s="96" t="s">
        <v>519</v>
      </c>
      <c r="K16" s="96" t="s">
        <v>518</v>
      </c>
      <c r="L16" s="96" t="s">
        <v>163</v>
      </c>
      <c r="M16" s="96" t="s">
        <v>164</v>
      </c>
      <c r="O16" s="96" t="s">
        <v>165</v>
      </c>
      <c r="P16" s="96" t="s">
        <v>166</v>
      </c>
      <c r="Q16" s="96" t="s">
        <v>167</v>
      </c>
      <c r="R16" s="96" t="s">
        <v>168</v>
      </c>
      <c r="S16" s="96" t="s">
        <v>169</v>
      </c>
      <c r="U16" s="96" t="s">
        <v>170</v>
      </c>
    </row>
    <row r="17" spans="3:13">
      <c r="C17" s="96" t="s">
        <v>171</v>
      </c>
      <c r="E17" s="96" t="s">
        <v>172</v>
      </c>
      <c r="G17" s="96" t="s">
        <v>173</v>
      </c>
    </row>
    <row r="32" spans="3:13">
      <c r="K32" s="96" t="s">
        <v>45</v>
      </c>
      <c r="M32" s="96" t="s">
        <v>65</v>
      </c>
    </row>
    <row r="33" spans="11:13">
      <c r="K33" s="96" t="s">
        <v>46</v>
      </c>
      <c r="M33" s="96" t="s">
        <v>540</v>
      </c>
    </row>
    <row r="34" spans="11:13">
      <c r="K34" s="96" t="s">
        <v>47</v>
      </c>
      <c r="M34" s="96" t="s">
        <v>541</v>
      </c>
    </row>
    <row r="35" spans="11:13">
      <c r="K35" s="96" t="s">
        <v>48</v>
      </c>
      <c r="M35" s="96" t="s">
        <v>542</v>
      </c>
    </row>
    <row r="36" spans="11:13">
      <c r="K36" s="96" t="s">
        <v>40</v>
      </c>
      <c r="M36" s="96" t="s">
        <v>543</v>
      </c>
    </row>
    <row r="37" spans="11:13">
      <c r="K37" s="96" t="s">
        <v>41</v>
      </c>
      <c r="M37" s="96" t="s">
        <v>544</v>
      </c>
    </row>
    <row r="38" spans="11:13">
      <c r="K38" s="96" t="s">
        <v>42</v>
      </c>
      <c r="M38" s="96" t="s">
        <v>545</v>
      </c>
    </row>
    <row r="39" spans="11:13">
      <c r="K39" s="96" t="s">
        <v>50</v>
      </c>
      <c r="M39" s="96" t="s">
        <v>546</v>
      </c>
    </row>
    <row r="40" spans="11:13">
      <c r="K40" s="96" t="s">
        <v>49</v>
      </c>
      <c r="M40" s="96" t="s">
        <v>547</v>
      </c>
    </row>
    <row r="41" spans="11:13">
      <c r="K41" s="96" t="s">
        <v>15</v>
      </c>
      <c r="M41" s="96" t="s">
        <v>548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B09D3A93-E984-4708-BCFE-F00602A25D2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Read Me</vt:lpstr>
      <vt:lpstr>Options</vt:lpstr>
      <vt:lpstr>Income Statement Dashboard</vt:lpstr>
      <vt:lpstr>Income Statement</vt:lpstr>
      <vt:lpstr>AnalysisDate</vt:lpstr>
      <vt:lpstr>Last12End</vt:lpstr>
      <vt:lpstr>Last12Start</vt:lpstr>
      <vt:lpstr>LYTDEnd</vt:lpstr>
      <vt:lpstr>LYTDStart</vt:lpstr>
      <vt:lpstr>Prev12End</vt:lpstr>
      <vt:lpstr>Prev12Start</vt:lpstr>
      <vt:lpstr>TotalRevenue</vt:lpstr>
      <vt:lpstr>YTDEnd</vt:lpstr>
      <vt:lpstr>YTDStart</vt:lpstr>
    </vt:vector>
  </TitlesOfParts>
  <Company>Jet Reports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Statement YTDvsLYTD</dc:title>
  <dc:subject>Jet Reports</dc:subject>
  <dc:creator>Steve Little</dc:creator>
  <cp:keywords>Profit;Loss;P&amp;L</cp:keywords>
  <dc:description>Provides an Income Statement for the YTD months for a company for a given date.  A dashboard worksheet calculates YTD, Last YTD, and last 12 month average figures.</dc:description>
  <cp:lastModifiedBy>Kim R. Duey</cp:lastModifiedBy>
  <cp:lastPrinted>2016-08-02T22:32:06Z</cp:lastPrinted>
  <dcterms:created xsi:type="dcterms:W3CDTF">2014-01-15T21:51:19Z</dcterms:created>
  <dcterms:modified xsi:type="dcterms:W3CDTF">2018-10-26T16:30:01Z</dcterms:modified>
  <cp:category>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Jet Reports Design Mode Active">
    <vt:bool>false</vt:bool>
  </property>
</Properties>
</file>