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735" yWindow="420" windowWidth="11415" windowHeight="8220"/>
  </bookViews>
  <sheets>
    <sheet name="Read Me" sheetId="359" r:id="rId1"/>
    <sheet name="Options" sheetId="2" state="hidden" r:id="rId2"/>
    <sheet name="P&amp;L by Company" sheetId="1" r:id="rId3"/>
    <sheet name="CRONUS JetCorp UK" sheetId="200" r:id="rId4"/>
    <sheet name="CRONUS JetCorp USA" sheetId="377" r:id="rId5"/>
    <sheet name="Sheet13" sheetId="371" state="veryHidden" r:id="rId6"/>
    <sheet name="Sheet14" sheetId="372" state="veryHidden" r:id="rId7"/>
    <sheet name="Sheet15" sheetId="373" state="veryHidden" r:id="rId8"/>
    <sheet name="Sheet16" sheetId="374" state="veryHidden" r:id="rId9"/>
    <sheet name="Sheet17" sheetId="375" state="veryHidden" r:id="rId10"/>
    <sheet name="Sheet18" sheetId="376" state="veryHidden" r:id="rId11"/>
    <sheet name="Sheet20" sheetId="378" state="veryHidden" r:id="rId12"/>
    <sheet name="Sheet21" sheetId="379" state="veryHidden" r:id="rId13"/>
    <sheet name="Sheet22" sheetId="380" state="veryHidden" r:id="rId14"/>
    <sheet name="Sheet23" sheetId="381" state="veryHidden" r:id="rId15"/>
  </sheets>
  <calcPr calcId="162913"/>
</workbook>
</file>

<file path=xl/calcChain.xml><?xml version="1.0" encoding="utf-8"?>
<calcChain xmlns="http://schemas.openxmlformats.org/spreadsheetml/2006/main">
  <c r="C2" i="200" l="1"/>
  <c r="F15" i="200" s="1"/>
  <c r="C3" i="200"/>
  <c r="C4" i="200"/>
  <c r="C5" i="200"/>
  <c r="C6" i="200"/>
  <c r="C9" i="200"/>
  <c r="G9" i="200" s="1"/>
  <c r="G11" i="200"/>
  <c r="F16" i="200"/>
  <c r="I18" i="200"/>
  <c r="J18" i="200"/>
  <c r="K18" i="200"/>
  <c r="E20" i="200"/>
  <c r="E21" i="200"/>
  <c r="E22" i="200"/>
  <c r="E23" i="200"/>
  <c r="H24" i="200"/>
  <c r="H35" i="200" s="1"/>
  <c r="I24" i="200"/>
  <c r="J24" i="200"/>
  <c r="K24" i="200"/>
  <c r="E25" i="200"/>
  <c r="E26" i="200"/>
  <c r="E27" i="200"/>
  <c r="E28" i="200"/>
  <c r="E29" i="200"/>
  <c r="E30" i="200"/>
  <c r="E31" i="200"/>
  <c r="E32" i="200"/>
  <c r="H33" i="200"/>
  <c r="I33" i="200"/>
  <c r="J33" i="200"/>
  <c r="K33" i="200"/>
  <c r="I35" i="200"/>
  <c r="J35" i="200"/>
  <c r="K35" i="200"/>
  <c r="E37" i="200"/>
  <c r="E38" i="200"/>
  <c r="E39" i="200"/>
  <c r="E40" i="200"/>
  <c r="E41" i="200"/>
  <c r="E42" i="200"/>
  <c r="E43" i="200"/>
  <c r="D4" i="2"/>
  <c r="D5" i="2"/>
  <c r="D6" i="2"/>
  <c r="C2" i="1"/>
  <c r="F12" i="1" s="1"/>
  <c r="C3" i="1"/>
  <c r="F13" i="1" s="1"/>
  <c r="C4" i="1"/>
  <c r="H15" i="1"/>
  <c r="I15" i="1"/>
  <c r="E17" i="1"/>
  <c r="E18" i="1"/>
  <c r="E19" i="1"/>
  <c r="E20" i="1"/>
  <c r="H21" i="1"/>
  <c r="I21" i="1"/>
  <c r="I33" i="1" s="1"/>
  <c r="E23" i="1"/>
  <c r="E24" i="1"/>
  <c r="E25" i="1"/>
  <c r="E26" i="1"/>
  <c r="E27" i="1"/>
  <c r="E28" i="1"/>
  <c r="E29" i="1"/>
  <c r="E30" i="1"/>
  <c r="H31" i="1"/>
  <c r="H33" i="1" s="1"/>
  <c r="I31" i="1"/>
  <c r="E35" i="1"/>
  <c r="E36" i="1"/>
  <c r="E37" i="1"/>
  <c r="E38" i="1"/>
  <c r="E39" i="1"/>
  <c r="E40" i="1"/>
  <c r="E41" i="1"/>
  <c r="C2" i="377"/>
  <c r="C3" i="377"/>
  <c r="C4" i="377"/>
  <c r="C5" i="377"/>
  <c r="C6" i="377"/>
  <c r="C9" i="377"/>
  <c r="G9" i="377" s="1"/>
  <c r="G11" i="377"/>
  <c r="F15" i="377"/>
  <c r="F16" i="377"/>
  <c r="I18" i="377"/>
  <c r="J18" i="377"/>
  <c r="K18" i="377"/>
  <c r="E20" i="377"/>
  <c r="E21" i="377"/>
  <c r="E22" i="377"/>
  <c r="E23" i="377"/>
  <c r="H24" i="377"/>
  <c r="H35" i="377" s="1"/>
  <c r="I24" i="377"/>
  <c r="I35" i="377" s="1"/>
  <c r="J24" i="377"/>
  <c r="K24" i="377"/>
  <c r="E25" i="377"/>
  <c r="E26" i="377"/>
  <c r="E27" i="377"/>
  <c r="E28" i="377"/>
  <c r="E29" i="377"/>
  <c r="E30" i="377"/>
  <c r="E31" i="377"/>
  <c r="E32" i="377"/>
  <c r="H33" i="377"/>
  <c r="I33" i="377"/>
  <c r="J33" i="377"/>
  <c r="J35" i="377" s="1"/>
  <c r="K33" i="377"/>
  <c r="K35" i="377"/>
  <c r="E37" i="377"/>
  <c r="E38" i="377"/>
  <c r="E39" i="377"/>
  <c r="E40" i="377"/>
  <c r="E41" i="377"/>
  <c r="E42" i="377"/>
  <c r="E43" i="377"/>
  <c r="K44" i="377" l="1"/>
  <c r="I44" i="377" l="1"/>
  <c r="J44" i="377"/>
  <c r="K46" i="377"/>
  <c r="K44" i="200"/>
  <c r="K46" i="200"/>
  <c r="J44" i="200"/>
  <c r="J46" i="377" l="1"/>
  <c r="I46" i="377"/>
  <c r="I44" i="200"/>
  <c r="J46" i="200"/>
  <c r="I42" i="1"/>
  <c r="I46" i="200" l="1"/>
  <c r="I44" i="1"/>
  <c r="M42" i="377" l="1"/>
  <c r="M27" i="377"/>
  <c r="M28" i="377"/>
  <c r="M38" i="377"/>
  <c r="M29" i="377"/>
  <c r="M43" i="377"/>
  <c r="M39" i="377"/>
  <c r="M26" i="377"/>
  <c r="M30" i="377"/>
  <c r="M32" i="377"/>
  <c r="M21" i="377"/>
  <c r="M25" i="377"/>
  <c r="M37" i="377"/>
  <c r="H44" i="377"/>
  <c r="M20" i="377"/>
  <c r="M41" i="377"/>
  <c r="M40" i="377"/>
  <c r="M22" i="377"/>
  <c r="M31" i="377"/>
  <c r="M23" i="377"/>
  <c r="M43" i="200"/>
  <c r="M42" i="200"/>
  <c r="M41" i="200"/>
  <c r="M40" i="200"/>
  <c r="M39" i="200"/>
  <c r="M38" i="200"/>
  <c r="H44" i="200"/>
  <c r="M37" i="200"/>
  <c r="M32" i="200"/>
  <c r="M31" i="200"/>
  <c r="M30" i="200"/>
  <c r="M29" i="200"/>
  <c r="M28" i="200"/>
  <c r="M27" i="200"/>
  <c r="M26" i="200"/>
  <c r="M25" i="200"/>
  <c r="M23" i="200"/>
  <c r="M22" i="200"/>
  <c r="M21" i="200"/>
  <c r="M20" i="200"/>
  <c r="H46" i="377" l="1"/>
  <c r="M24" i="377"/>
  <c r="M44" i="377"/>
  <c r="M33" i="377"/>
  <c r="M24" i="200"/>
  <c r="M44" i="200"/>
  <c r="M33" i="200"/>
  <c r="M35" i="200" s="1"/>
  <c r="M46" i="200" s="1"/>
  <c r="H46" i="200"/>
  <c r="M35" i="377" l="1"/>
  <c r="M46" i="377" s="1"/>
  <c r="K41" i="1"/>
  <c r="K40" i="1"/>
  <c r="K39" i="1"/>
  <c r="K38" i="1"/>
  <c r="K37" i="1"/>
  <c r="K36" i="1"/>
  <c r="H42" i="1"/>
  <c r="K35" i="1"/>
  <c r="K30" i="1"/>
  <c r="K29" i="1"/>
  <c r="K28" i="1"/>
  <c r="K27" i="1"/>
  <c r="K26" i="1"/>
  <c r="K25" i="1"/>
  <c r="K24" i="1"/>
  <c r="K23" i="1"/>
  <c r="K20" i="1"/>
  <c r="K19" i="1"/>
  <c r="K18" i="1"/>
  <c r="K17" i="1"/>
  <c r="C6" i="2"/>
  <c r="K31" i="1" l="1"/>
  <c r="K42" i="1"/>
  <c r="K21" i="1"/>
  <c r="H44" i="1"/>
  <c r="C5" i="2"/>
  <c r="C4" i="2"/>
  <c r="C3" i="2"/>
  <c r="K33" i="1" l="1"/>
  <c r="K44" i="1" s="1"/>
</calcChain>
</file>

<file path=xl/sharedStrings.xml><?xml version="1.0" encoding="utf-8"?>
<sst xmlns="http://schemas.openxmlformats.org/spreadsheetml/2006/main" count="1261" uniqueCount="363">
  <si>
    <t>Description</t>
  </si>
  <si>
    <t>TOTAL REVENUE</t>
  </si>
  <si>
    <t>TOTAL DIRECT COSTS</t>
  </si>
  <si>
    <t>GROSS PROFIT</t>
  </si>
  <si>
    <t>TOTAL EXPENSES</t>
  </si>
  <si>
    <t>PROFIT/LOSS</t>
  </si>
  <si>
    <t>Start Date</t>
  </si>
  <si>
    <t>Hide</t>
  </si>
  <si>
    <t>Consolidated</t>
  </si>
  <si>
    <t>Accounts</t>
  </si>
  <si>
    <t>Company Filter</t>
  </si>
  <si>
    <t>Auto+Hide+Values</t>
  </si>
  <si>
    <t xml:space="preserve">Report Readme </t>
  </si>
  <si>
    <t>About the report</t>
  </si>
  <si>
    <t>Services</t>
  </si>
  <si>
    <t>Training</t>
  </si>
  <si>
    <t>Sales</t>
  </si>
  <si>
    <t>Copyrights</t>
  </si>
  <si>
    <t>Title</t>
  </si>
  <si>
    <t>Value</t>
  </si>
  <si>
    <t>Lookup</t>
  </si>
  <si>
    <t>Option</t>
  </si>
  <si>
    <t>Department Filter</t>
  </si>
  <si>
    <t>Departments:</t>
  </si>
  <si>
    <t>Confidential</t>
  </si>
  <si>
    <t>DEPARTMENT</t>
  </si>
  <si>
    <t>COMPANY</t>
  </si>
  <si>
    <t>Profit &amp; Loss by Department</t>
  </si>
  <si>
    <t>Date Filter</t>
  </si>
  <si>
    <t>Date Filter:</t>
  </si>
  <si>
    <t>Consolidated Profit &amp; Loss by Company</t>
  </si>
  <si>
    <t>61000..61400</t>
  </si>
  <si>
    <t>62000..62950</t>
  </si>
  <si>
    <t>64000..64400</t>
  </si>
  <si>
    <t>65000..65400</t>
  </si>
  <si>
    <t>65500..65900</t>
  </si>
  <si>
    <t>66000..66400</t>
  </si>
  <si>
    <t>67000..67600</t>
  </si>
  <si>
    <t>Currency Option</t>
  </si>
  <si>
    <t>Currency</t>
  </si>
  <si>
    <t>Currency Type</t>
  </si>
  <si>
    <t>Currency Text</t>
  </si>
  <si>
    <t>(All Amounts in USD)</t>
  </si>
  <si>
    <t>The list of accounts in column "C" need to match the chart of accounts for the company</t>
  </si>
  <si>
    <t>The account numbers in the "P&amp;L by Company" and individual company worksheet must be revised to match the chart of accounts for the database before this report will work on a customized database.</t>
  </si>
  <si>
    <t>Dimension Code</t>
  </si>
  <si>
    <t>="*"</t>
  </si>
  <si>
    <t>=NL("Lookup","349 Dimension Value",{"2 Code","3 Name"},"1 Dimension Code",$H$4)</t>
  </si>
  <si>
    <t>=NL("Lookup","Company","Name")</t>
  </si>
  <si>
    <t>="Use Local Currencies"</t>
  </si>
  <si>
    <t>=NL("Lookup",{"Use Local Currencies","Consolidate Currencies"},{"Use Local Currencies","Consolidate Currencies"})</t>
  </si>
  <si>
    <t>=NP("Eval","=Options!$C$3")</t>
  </si>
  <si>
    <t>=NP("Eval","=Options!$C$4")</t>
  </si>
  <si>
    <t>=NP("Eval","=Options!$C$5")</t>
  </si>
  <si>
    <t>=$C$2</t>
  </si>
  <si>
    <t>=C3</t>
  </si>
  <si>
    <t>=NL("columns","company","name","name",$C$4)</t>
  </si>
  <si>
    <t>=NL(,"15 G/L Account","2 Name","1 No.",C17)</t>
  </si>
  <si>
    <t>=-NL("Sum","17 G/L Entry","Amount","3 G/L Account No.",$C17,"23 Global Dimension 1 Code",$C$3,"4 Posting Date",$C$2,"Company=",H$15)</t>
  </si>
  <si>
    <t>=SUM(H17:I17)</t>
  </si>
  <si>
    <t>=NL(,"15 G/L Account","2 Name","1 No.",C18)</t>
  </si>
  <si>
    <t>=-NL("Sum","17 G/L Entry","Amount","3 G/L Account No.",$C18,"23 Global Dimension 1 Code",$C$3,"4 Posting Date",$C$2,"Company=",H$15)</t>
  </si>
  <si>
    <t>=SUM(H18:I18)</t>
  </si>
  <si>
    <t>=NL(,"15 G/L Account","2 Name","1 No.",C19)</t>
  </si>
  <si>
    <t>=-NL("Sum","17 G/L Entry","Amount","3 G/L Account No.",$C19,"23 Global Dimension 1 Code",$C$3,"4 Posting Date",$C$2,"Company=",H$15)</t>
  </si>
  <si>
    <t>=SUM(H19:I19)</t>
  </si>
  <si>
    <t>=NL(,"15 G/L Account","2 Name","1 No.",C20)</t>
  </si>
  <si>
    <t>=-NL("Sum","17 G/L Entry","Amount","3 G/L Account No.",$C20,"23 Global Dimension 1 Code",$C$3,"4 Posting Date",$C$2,"Company=",H$15)</t>
  </si>
  <si>
    <t>=SUM(H20:I20)</t>
  </si>
  <si>
    <t>=NL(,"15 G/L Account","2 Name","1 No.",C21)</t>
  </si>
  <si>
    <t>=SUM(H21:I21)</t>
  </si>
  <si>
    <t>=NL(,"15 G/L Account","2 Name","1 No.",C24)</t>
  </si>
  <si>
    <t>=-NL("Sum","17 G/L Entry","Amount","3 G/L Account No.",$C24,"23 Global Dimension 1 Code",$C$3,"4 Posting Date",$C$2,"Company=",H$15)</t>
  </si>
  <si>
    <t>=SUM(H24:I24)</t>
  </si>
  <si>
    <t>=NL(,"15 G/L Account","2 Name","1 No.",C25)</t>
  </si>
  <si>
    <t>=-NL("Sum","17 G/L Entry","Amount","3 G/L Account No.",$C25,"23 Global Dimension 1 Code",$C$3,"4 Posting Date",$C$2,"Company=",H$15)</t>
  </si>
  <si>
    <t>=SUM(H25:I25)</t>
  </si>
  <si>
    <t>=NL(,"15 G/L Account","2 Name","1 No.",C26)</t>
  </si>
  <si>
    <t>=-NL("Sum","17 G/L Entry","Amount","3 G/L Account No.",$C26,"23 Global Dimension 1 Code",$C$3,"4 Posting Date",$C$2,"Company=",H$15)</t>
  </si>
  <si>
    <t>=SUM(H26:I26)</t>
  </si>
  <si>
    <t>=NL(,"15 G/L Account","2 Name","1 No.",C27)</t>
  </si>
  <si>
    <t>=-NL("Sum","17 G/L Entry","Amount","3 G/L Account No.",$C27,"23 Global Dimension 1 Code",$C$3,"4 Posting Date",$C$2,"Company=",H$15)</t>
  </si>
  <si>
    <t>=SUM(H27:I27)</t>
  </si>
  <si>
    <t>=NL(,"15 G/L Account","2 Name","1 No.",C28)</t>
  </si>
  <si>
    <t>=-NL("Sum","17 G/L Entry","Amount","3 G/L Account No.",$C28,"23 Global Dimension 1 Code",$C$3,"4 Posting Date",$C$2,"Company=",H$15)</t>
  </si>
  <si>
    <t>=SUM(H28:I28)</t>
  </si>
  <si>
    <t>=NL(,"15 G/L Account","2 Name","1 No.",C35)</t>
  </si>
  <si>
    <t>=-NL("Sum","17 G/L Entry","Amount","3 G/L Account No.",$C35,"23 Global Dimension 1 Code",$C$3,"4 Posting Date",$C$2,"Company=",H$15)</t>
  </si>
  <si>
    <t>=SUM(H35:I35)</t>
  </si>
  <si>
    <t>=NL(,"15 G/L Account","2 Name","1 No.",C36)</t>
  </si>
  <si>
    <t>=-NL("Sum","17 G/L Entry","Amount","3 G/L Account No.",$C36,"23 Global Dimension 1 Code",$C$3,"4 Posting Date",$C$2,"Company=",H$15)</t>
  </si>
  <si>
    <t>=SUM(H36:I36)</t>
  </si>
  <si>
    <t>=NL(,"15 G/L Account","2 Name","1 No.",C37)</t>
  </si>
  <si>
    <t>=-NL("Sum","17 G/L Entry","Amount","3 G/L Account No.",$C37,"23 Global Dimension 1 Code",$C$3,"4 Posting Date",$C$2,"Company=",H$15)</t>
  </si>
  <si>
    <t>=SUM(H37:I37)</t>
  </si>
  <si>
    <t>=NL(,"15 G/L Account","2 Name","1 No.",C38)</t>
  </si>
  <si>
    <t>=-NL("Sum","17 G/L Entry","Amount","3 G/L Account No.",$C38,"23 Global Dimension 1 Code",$C$3,"4 Posting Date",$C$2,"Company=",H$15)</t>
  </si>
  <si>
    <t>=SUM(H38:I38)</t>
  </si>
  <si>
    <t>=NL(,"15 G/L Account","2 Name","1 No.",C39)</t>
  </si>
  <si>
    <t>=-NL("Sum","17 G/L Entry","Amount","3 G/L Account No.",$C39,"23 Global Dimension 1 Code",$C$3,"4 Posting Date",$C$2,"Company=",H$15)</t>
  </si>
  <si>
    <t>=SUM(H39:I39)</t>
  </si>
  <si>
    <t>=NL(,"15 G/L Account","2 Name","1 No.",C40)</t>
  </si>
  <si>
    <t>=-NL("Sum","17 G/L Entry","Amount","3 G/L Account No.",$C40,"23 Global Dimension 1 Code",$C$3,"4 Posting Date",$C$2,"Company=",H$15)</t>
  </si>
  <si>
    <t>=SUM(H40:I40)</t>
  </si>
  <si>
    <t>=NP("Eval","=Options!$C$6")</t>
  </si>
  <si>
    <t>=IF(C5="Use Local Currencies","Amount","Additional-Currency Amount")</t>
  </si>
  <si>
    <t>=NL("sheets","2000000006 Company","1 Name","1 Name",$C$4)</t>
  </si>
  <si>
    <t>=C9</t>
  </si>
  <si>
    <t>=IF(C6="Amount","(All Amounts in "&amp;NL(,"General Ledger Setup","LCY Code","Company=",$C$9)&amp;")","(All Amounts in USD)")</t>
  </si>
  <si>
    <t>=NL("Columns","17 G/L Entry","23 Global Dimension 1 Code","4 Posting Date",$F$15,"3 G/L Account No.","41100..67600")</t>
  </si>
  <si>
    <t>=-NL("Sum","17 G/L Entry",$C$6,"3 G/L Account No.",$C20,"23 Global Dimension 1 Code","@@"&amp;H$18,"4 Posting Date",$C$2,"Company=",$C$9)</t>
  </si>
  <si>
    <t>=-NL("Sum","17 G/L Entry",$C$6,"3 G/L Account No.",$C21,"23 Global Dimension 1 Code","@@"&amp;H$18,"4 Posting Date",$C$2,"Company=",$C$9)</t>
  </si>
  <si>
    <t>=NL(,"15 G/L Account","2 Name","1 No.",C22)</t>
  </si>
  <si>
    <t>=-NL("Sum","17 G/L Entry",$C$6,"3 G/L Account No.",$C22,"23 Global Dimension 1 Code","@@"&amp;H$18,"4 Posting Date",$C$2,"Company=",$C$9)</t>
  </si>
  <si>
    <t>=SUM(H22:I22)</t>
  </si>
  <si>
    <t>=NL(,"15 G/L Account","2 Name","1 No.",C23)</t>
  </si>
  <si>
    <t>=-NL("Sum","17 G/L Entry",$C$6,"3 G/L Account No.",$C23,"23 Global Dimension 1 Code","@@"&amp;H$18,"4 Posting Date",$C$2,"Company=",$C$9)</t>
  </si>
  <si>
    <t>=SUM(H23:I23)</t>
  </si>
  <si>
    <t>=-NL("Sum","17 G/L Entry",$C$6,"3 G/L Account No.",$C27,"23 Global Dimension 1 Code","@@"&amp;H$18,"4 Posting Date",$C$2,"Company=",$C$9)</t>
  </si>
  <si>
    <t>=-NL("Sum","17 G/L Entry",$C$6,"3 G/L Account No.",$C28,"23 Global Dimension 1 Code","@@"&amp;H$18,"4 Posting Date",$C$2,"Company=",$C$9)</t>
  </si>
  <si>
    <t>=NL(,"15 G/L Account","2 Name","1 No.",C29)</t>
  </si>
  <si>
    <t>=-NL("Sum","17 G/L Entry",$C$6,"3 G/L Account No.",$C29,"23 Global Dimension 1 Code","@@"&amp;H$18,"4 Posting Date",$C$2,"Company=",$C$9)</t>
  </si>
  <si>
    <t>=SUM(H29:I29)</t>
  </si>
  <si>
    <t>=NL(,"15 G/L Account","2 Name","1 No.",C30)</t>
  </si>
  <si>
    <t>=-NL("Sum","17 G/L Entry",$C$6,"3 G/L Account No.",$C30,"23 Global Dimension 1 Code","@@"&amp;H$18,"4 Posting Date",$C$2,"Company=",$C$9)</t>
  </si>
  <si>
    <t>=SUM(H30:I30)</t>
  </si>
  <si>
    <t>=NL(,"15 G/L Account","2 Name","1 No.",C31)</t>
  </si>
  <si>
    <t>=-NL("Sum","17 G/L Entry",$C$6,"3 G/L Account No.",$C31,"23 Global Dimension 1 Code","@@"&amp;H$18,"4 Posting Date",$C$2,"Company=",$C$9)</t>
  </si>
  <si>
    <t>=SUM(H31:I31)</t>
  </si>
  <si>
    <t>=-NL("Sum","17 G/L Entry",$C$6,"3 G/L Account No.",$C37,"23 Global Dimension 1 Code","@@"&amp;H$18,"4 Posting Date",$C$2,"Company=",$C$9)</t>
  </si>
  <si>
    <t>=-NL("Sum","17 G/L Entry",$C$6,"3 G/L Account No.",$C38,"23 Global Dimension 1 Code","@@"&amp;H$18,"4 Posting Date",$C$2,"Company=",$C$9)</t>
  </si>
  <si>
    <t>=-NL("Sum","17 G/L Entry",$C$6,"3 G/L Account No.",$C39,"23 Global Dimension 1 Code","@@"&amp;H$18,"4 Posting Date",$C$2,"Company=",$C$9)</t>
  </si>
  <si>
    <t>=-NL("Sum","17 G/L Entry",$C$6,"3 G/L Account No.",$C40,"23 Global Dimension 1 Code","@@"&amp;H$18,"4 Posting Date",$C$2,"Company=",$C$9)</t>
  </si>
  <si>
    <t>=NL(,"15 G/L Account","2 Name","1 No.",C41)</t>
  </si>
  <si>
    <t>=-NL("Sum","17 G/L Entry",$C$6,"3 G/L Account No.",$C41,"23 Global Dimension 1 Code","@@"&amp;H$18,"4 Posting Date",$C$2,"Company=",$C$9)</t>
  </si>
  <si>
    <t>=SUM(H41:I41)</t>
  </si>
  <si>
    <t>=NL(,"15 G/L Account","2 Name","1 No.",C42)</t>
  </si>
  <si>
    <t>=-NL("Sum","17 G/L Entry",$C$6,"3 G/L Account No.",$C42,"23 Global Dimension 1 Code","@@"&amp;H$18,"4 Posting Date",$C$2,"Company=",$C$9)</t>
  </si>
  <si>
    <t>=SUM(H42:I42)</t>
  </si>
  <si>
    <t>=NL(,"15 G/L Account","2 Name","1 No.",C43)</t>
  </si>
  <si>
    <t>=-NL("Sum","17 G/L Entry",$C$6,"3 G/L Account No.",$C43,"23 Global Dimension 1 Code","@@"&amp;H$18,"4 Posting Date",$C$2,"Company=",$C$9)</t>
  </si>
  <si>
    <t>=SUM(H43:I43)</t>
  </si>
  <si>
    <t>Auto</t>
  </si>
  <si>
    <t>=-NL("Sum","17 G/L Entry","Amount","3 G/L Account No.",$C17,"23 Global Dimension 1 Code",$C$3,"4 Posting Date",$C$2,"Company=",I$15)</t>
  </si>
  <si>
    <t>=SUM(H17:J17)</t>
  </si>
  <si>
    <t>=-NL("Sum","17 G/L Entry","Amount","3 G/L Account No.",$C18,"23 Global Dimension 1 Code",$C$3,"4 Posting Date",$C$2,"Company=",I$15)</t>
  </si>
  <si>
    <t>=SUM(H18:J18)</t>
  </si>
  <si>
    <t>=-NL("Sum","17 G/L Entry","Amount","3 G/L Account No.",$C19,"23 Global Dimension 1 Code",$C$3,"4 Posting Date",$C$2,"Company=",I$15)</t>
  </si>
  <si>
    <t>=SUM(H19:J19)</t>
  </si>
  <si>
    <t>=-NL("Sum","17 G/L Entry","Amount","3 G/L Account No.",$C20,"23 Global Dimension 1 Code",$C$3,"4 Posting Date",$C$2,"Company=",I$15)</t>
  </si>
  <si>
    <t>=SUM(H20:J20)</t>
  </si>
  <si>
    <t>=-NL("Sum","17 G/L Entry","Amount","3 G/L Account No.",$C24,"23 Global Dimension 1 Code",$C$3,"4 Posting Date",$C$2,"Company=",I$15)</t>
  </si>
  <si>
    <t>=SUM(H24:J24)</t>
  </si>
  <si>
    <t>=-NL("Sum","17 G/L Entry","Amount","3 G/L Account No.",$C25,"23 Global Dimension 1 Code",$C$3,"4 Posting Date",$C$2,"Company=",I$15)</t>
  </si>
  <si>
    <t>=SUM(H25:J25)</t>
  </si>
  <si>
    <t>=-NL("Sum","17 G/L Entry","Amount","3 G/L Account No.",$C26,"23 Global Dimension 1 Code",$C$3,"4 Posting Date",$C$2,"Company=",I$15)</t>
  </si>
  <si>
    <t>=SUM(H26:J26)</t>
  </si>
  <si>
    <t>=-NL("Sum","17 G/L Entry","Amount","3 G/L Account No.",$C27,"23 Global Dimension 1 Code",$C$3,"4 Posting Date",$C$2,"Company=",I$15)</t>
  </si>
  <si>
    <t>=SUM(H27:J27)</t>
  </si>
  <si>
    <t>=-NL("Sum","17 G/L Entry","Amount","3 G/L Account No.",$C28,"23 Global Dimension 1 Code",$C$3,"4 Posting Date",$C$2,"Company=",I$15)</t>
  </si>
  <si>
    <t>=SUM(H28:J28)</t>
  </si>
  <si>
    <t>=-NL("Sum","17 G/L Entry","Amount","3 G/L Account No.",$C35,"23 Global Dimension 1 Code",$C$3,"4 Posting Date",$C$2,"Company=",I$15)</t>
  </si>
  <si>
    <t>=SUM(H35:J35)</t>
  </si>
  <si>
    <t>=-NL("Sum","17 G/L Entry","Amount","3 G/L Account No.",$C36,"23 Global Dimension 1 Code",$C$3,"4 Posting Date",$C$2,"Company=",I$15)</t>
  </si>
  <si>
    <t>=SUM(H36:J36)</t>
  </si>
  <si>
    <t>=-NL("Sum","17 G/L Entry","Amount","3 G/L Account No.",$C37,"23 Global Dimension 1 Code",$C$3,"4 Posting Date",$C$2,"Company=",I$15)</t>
  </si>
  <si>
    <t>=SUM(H37:J37)</t>
  </si>
  <si>
    <t>=-NL("Sum","17 G/L Entry","Amount","3 G/L Account No.",$C38,"23 Global Dimension 1 Code",$C$3,"4 Posting Date",$C$2,"Company=",I$15)</t>
  </si>
  <si>
    <t>=SUM(H38:J38)</t>
  </si>
  <si>
    <t>=-NL("Sum","17 G/L Entry","Amount","3 G/L Account No.",$C39,"23 Global Dimension 1 Code",$C$3,"4 Posting Date",$C$2,"Company=",I$15)</t>
  </si>
  <si>
    <t>=SUM(H39:J39)</t>
  </si>
  <si>
    <t>=-NL("Sum","17 G/L Entry","Amount","3 G/L Account No.",$C40,"23 Global Dimension 1 Code",$C$3,"4 Posting Date",$C$2,"Company=",I$15)</t>
  </si>
  <si>
    <t>=SUM(H40:J40)</t>
  </si>
  <si>
    <t>="CORPORATE"</t>
  </si>
  <si>
    <t>="EVENTS"</t>
  </si>
  <si>
    <t>="SPORTS"</t>
  </si>
  <si>
    <t>=-NL("Sum","17 G/L Entry",$C$6,"3 G/L Account No.",$C20,"23 Global Dimension 1 Code","@@"&amp;I$18,"4 Posting Date",$C$2,"Company=",$C$9)</t>
  </si>
  <si>
    <t>=-NL("Sum","17 G/L Entry",$C$6,"3 G/L Account No.",$C20,"23 Global Dimension 1 Code","@@"&amp;J$18,"4 Posting Date",$C$2,"Company=",$C$9)</t>
  </si>
  <si>
    <t>=-NL("Sum","17 G/L Entry",$C$6,"3 G/L Account No.",$C20,"23 Global Dimension 1 Code","@@"&amp;K$18,"4 Posting Date",$C$2,"Company=",$C$9)</t>
  </si>
  <si>
    <t>=SUM(H20:L20)</t>
  </si>
  <si>
    <t>=-NL("Sum","17 G/L Entry",$C$6,"3 G/L Account No.",$C21,"23 Global Dimension 1 Code","@@"&amp;I$18,"4 Posting Date",$C$2,"Company=",$C$9)</t>
  </si>
  <si>
    <t>=-NL("Sum","17 G/L Entry",$C$6,"3 G/L Account No.",$C21,"23 Global Dimension 1 Code","@@"&amp;J$18,"4 Posting Date",$C$2,"Company=",$C$9)</t>
  </si>
  <si>
    <t>=-NL("Sum","17 G/L Entry",$C$6,"3 G/L Account No.",$C21,"23 Global Dimension 1 Code","@@"&amp;K$18,"4 Posting Date",$C$2,"Company=",$C$9)</t>
  </si>
  <si>
    <t>=SUM(H21:L21)</t>
  </si>
  <si>
    <t>=-NL("Sum","17 G/L Entry",$C$6,"3 G/L Account No.",$C22,"23 Global Dimension 1 Code","@@"&amp;I$18,"4 Posting Date",$C$2,"Company=",$C$9)</t>
  </si>
  <si>
    <t>=-NL("Sum","17 G/L Entry",$C$6,"3 G/L Account No.",$C22,"23 Global Dimension 1 Code","@@"&amp;J$18,"4 Posting Date",$C$2,"Company=",$C$9)</t>
  </si>
  <si>
    <t>=-NL("Sum","17 G/L Entry",$C$6,"3 G/L Account No.",$C22,"23 Global Dimension 1 Code","@@"&amp;K$18,"4 Posting Date",$C$2,"Company=",$C$9)</t>
  </si>
  <si>
    <t>=SUM(H22:L22)</t>
  </si>
  <si>
    <t>=-NL("Sum","17 G/L Entry",$C$6,"3 G/L Account No.",$C23,"23 Global Dimension 1 Code","@@"&amp;I$18,"4 Posting Date",$C$2,"Company=",$C$9)</t>
  </si>
  <si>
    <t>=-NL("Sum","17 G/L Entry",$C$6,"3 G/L Account No.",$C23,"23 Global Dimension 1 Code","@@"&amp;J$18,"4 Posting Date",$C$2,"Company=",$C$9)</t>
  </si>
  <si>
    <t>=-NL("Sum","17 G/L Entry",$C$6,"3 G/L Account No.",$C23,"23 Global Dimension 1 Code","@@"&amp;K$18,"4 Posting Date",$C$2,"Company=",$C$9)</t>
  </si>
  <si>
    <t>=SUM(H23:L23)</t>
  </si>
  <si>
    <t>=-NL("Sum","17 G/L Entry",$C$6,"3 G/L Account No.",$C27,"23 Global Dimension 1 Code","@@"&amp;I$18,"4 Posting Date",$C$2,"Company=",$C$9)</t>
  </si>
  <si>
    <t>=-NL("Sum","17 G/L Entry",$C$6,"3 G/L Account No.",$C27,"23 Global Dimension 1 Code","@@"&amp;J$18,"4 Posting Date",$C$2,"Company=",$C$9)</t>
  </si>
  <si>
    <t>=-NL("Sum","17 G/L Entry",$C$6,"3 G/L Account No.",$C27,"23 Global Dimension 1 Code","@@"&amp;K$18,"4 Posting Date",$C$2,"Company=",$C$9)</t>
  </si>
  <si>
    <t>=SUM(H27:L27)</t>
  </si>
  <si>
    <t>=-NL("Sum","17 G/L Entry",$C$6,"3 G/L Account No.",$C28,"23 Global Dimension 1 Code","@@"&amp;I$18,"4 Posting Date",$C$2,"Company=",$C$9)</t>
  </si>
  <si>
    <t>=-NL("Sum","17 G/L Entry",$C$6,"3 G/L Account No.",$C28,"23 Global Dimension 1 Code","@@"&amp;J$18,"4 Posting Date",$C$2,"Company=",$C$9)</t>
  </si>
  <si>
    <t>=-NL("Sum","17 G/L Entry",$C$6,"3 G/L Account No.",$C28,"23 Global Dimension 1 Code","@@"&amp;K$18,"4 Posting Date",$C$2,"Company=",$C$9)</t>
  </si>
  <si>
    <t>=SUM(H28:L28)</t>
  </si>
  <si>
    <t>=-NL("Sum","17 G/L Entry",$C$6,"3 G/L Account No.",$C29,"23 Global Dimension 1 Code","@@"&amp;I$18,"4 Posting Date",$C$2,"Company=",$C$9)</t>
  </si>
  <si>
    <t>=-NL("Sum","17 G/L Entry",$C$6,"3 G/L Account No.",$C29,"23 Global Dimension 1 Code","@@"&amp;J$18,"4 Posting Date",$C$2,"Company=",$C$9)</t>
  </si>
  <si>
    <t>=-NL("Sum","17 G/L Entry",$C$6,"3 G/L Account No.",$C29,"23 Global Dimension 1 Code","@@"&amp;K$18,"4 Posting Date",$C$2,"Company=",$C$9)</t>
  </si>
  <si>
    <t>=SUM(H29:L29)</t>
  </si>
  <si>
    <t>=-NL("Sum","17 G/L Entry",$C$6,"3 G/L Account No.",$C30,"23 Global Dimension 1 Code","@@"&amp;I$18,"4 Posting Date",$C$2,"Company=",$C$9)</t>
  </si>
  <si>
    <t>=-NL("Sum","17 G/L Entry",$C$6,"3 G/L Account No.",$C30,"23 Global Dimension 1 Code","@@"&amp;J$18,"4 Posting Date",$C$2,"Company=",$C$9)</t>
  </si>
  <si>
    <t>=-NL("Sum","17 G/L Entry",$C$6,"3 G/L Account No.",$C30,"23 Global Dimension 1 Code","@@"&amp;K$18,"4 Posting Date",$C$2,"Company=",$C$9)</t>
  </si>
  <si>
    <t>=SUM(H30:L30)</t>
  </si>
  <si>
    <t>=-NL("Sum","17 G/L Entry",$C$6,"3 G/L Account No.",$C31,"23 Global Dimension 1 Code","@@"&amp;I$18,"4 Posting Date",$C$2,"Company=",$C$9)</t>
  </si>
  <si>
    <t>=-NL("Sum","17 G/L Entry",$C$6,"3 G/L Account No.",$C31,"23 Global Dimension 1 Code","@@"&amp;J$18,"4 Posting Date",$C$2,"Company=",$C$9)</t>
  </si>
  <si>
    <t>=-NL("Sum","17 G/L Entry",$C$6,"3 G/L Account No.",$C31,"23 Global Dimension 1 Code","@@"&amp;K$18,"4 Posting Date",$C$2,"Company=",$C$9)</t>
  </si>
  <si>
    <t>=SUM(H31:L31)</t>
  </si>
  <si>
    <t>=-NL("Sum","17 G/L Entry",$C$6,"3 G/L Account No.",$C37,"23 Global Dimension 1 Code","@@"&amp;I$18,"4 Posting Date",$C$2,"Company=",$C$9)</t>
  </si>
  <si>
    <t>=-NL("Sum","17 G/L Entry",$C$6,"3 G/L Account No.",$C37,"23 Global Dimension 1 Code","@@"&amp;J$18,"4 Posting Date",$C$2,"Company=",$C$9)</t>
  </si>
  <si>
    <t>=-NL("Sum","17 G/L Entry",$C$6,"3 G/L Account No.",$C37,"23 Global Dimension 1 Code","@@"&amp;K$18,"4 Posting Date",$C$2,"Company=",$C$9)</t>
  </si>
  <si>
    <t>=SUM(H37:L37)</t>
  </si>
  <si>
    <t>=-NL("Sum","17 G/L Entry",$C$6,"3 G/L Account No.",$C38,"23 Global Dimension 1 Code","@@"&amp;I$18,"4 Posting Date",$C$2,"Company=",$C$9)</t>
  </si>
  <si>
    <t>=-NL("Sum","17 G/L Entry",$C$6,"3 G/L Account No.",$C38,"23 Global Dimension 1 Code","@@"&amp;J$18,"4 Posting Date",$C$2,"Company=",$C$9)</t>
  </si>
  <si>
    <t>=-NL("Sum","17 G/L Entry",$C$6,"3 G/L Account No.",$C38,"23 Global Dimension 1 Code","@@"&amp;K$18,"4 Posting Date",$C$2,"Company=",$C$9)</t>
  </si>
  <si>
    <t>=SUM(H38:L38)</t>
  </si>
  <si>
    <t>=-NL("Sum","17 G/L Entry",$C$6,"3 G/L Account No.",$C39,"23 Global Dimension 1 Code","@@"&amp;I$18,"4 Posting Date",$C$2,"Company=",$C$9)</t>
  </si>
  <si>
    <t>=-NL("Sum","17 G/L Entry",$C$6,"3 G/L Account No.",$C39,"23 Global Dimension 1 Code","@@"&amp;J$18,"4 Posting Date",$C$2,"Company=",$C$9)</t>
  </si>
  <si>
    <t>=-NL("Sum","17 G/L Entry",$C$6,"3 G/L Account No.",$C39,"23 Global Dimension 1 Code","@@"&amp;K$18,"4 Posting Date",$C$2,"Company=",$C$9)</t>
  </si>
  <si>
    <t>=SUM(H39:L39)</t>
  </si>
  <si>
    <t>=-NL("Sum","17 G/L Entry",$C$6,"3 G/L Account No.",$C40,"23 Global Dimension 1 Code","@@"&amp;I$18,"4 Posting Date",$C$2,"Company=",$C$9)</t>
  </si>
  <si>
    <t>=-NL("Sum","17 G/L Entry",$C$6,"3 G/L Account No.",$C40,"23 Global Dimension 1 Code","@@"&amp;J$18,"4 Posting Date",$C$2,"Company=",$C$9)</t>
  </si>
  <si>
    <t>=-NL("Sum","17 G/L Entry",$C$6,"3 G/L Account No.",$C40,"23 Global Dimension 1 Code","@@"&amp;K$18,"4 Posting Date",$C$2,"Company=",$C$9)</t>
  </si>
  <si>
    <t>=SUM(H40:L40)</t>
  </si>
  <si>
    <t>=-NL("Sum","17 G/L Entry",$C$6,"3 G/L Account No.",$C41,"23 Global Dimension 1 Code","@@"&amp;I$18,"4 Posting Date",$C$2,"Company=",$C$9)</t>
  </si>
  <si>
    <t>=-NL("Sum","17 G/L Entry",$C$6,"3 G/L Account No.",$C41,"23 Global Dimension 1 Code","@@"&amp;J$18,"4 Posting Date",$C$2,"Company=",$C$9)</t>
  </si>
  <si>
    <t>=-NL("Sum","17 G/L Entry",$C$6,"3 G/L Account No.",$C41,"23 Global Dimension 1 Code","@@"&amp;K$18,"4 Posting Date",$C$2,"Company=",$C$9)</t>
  </si>
  <si>
    <t>=SUM(H41:L41)</t>
  </si>
  <si>
    <t>=-NL("Sum","17 G/L Entry",$C$6,"3 G/L Account No.",$C42,"23 Global Dimension 1 Code","@@"&amp;I$18,"4 Posting Date",$C$2,"Company=",$C$9)</t>
  </si>
  <si>
    <t>=-NL("Sum","17 G/L Entry",$C$6,"3 G/L Account No.",$C42,"23 Global Dimension 1 Code","@@"&amp;J$18,"4 Posting Date",$C$2,"Company=",$C$9)</t>
  </si>
  <si>
    <t>=-NL("Sum","17 G/L Entry",$C$6,"3 G/L Account No.",$C42,"23 Global Dimension 1 Code","@@"&amp;K$18,"4 Posting Date",$C$2,"Company=",$C$9)</t>
  </si>
  <si>
    <t>=SUM(H42:L42)</t>
  </si>
  <si>
    <t>=-NL("Sum","17 G/L Entry",$C$6,"3 G/L Account No.",$C43,"23 Global Dimension 1 Code","@@"&amp;I$18,"4 Posting Date",$C$2,"Company=",$C$9)</t>
  </si>
  <si>
    <t>=-NL("Sum","17 G/L Entry",$C$6,"3 G/L Account No.",$C43,"23 Global Dimension 1 Code","@@"&amp;J$18,"4 Posting Date",$C$2,"Company=",$C$9)</t>
  </si>
  <si>
    <t>=-NL("Sum","17 G/L Entry",$C$6,"3 G/L Account No.",$C43,"23 Global Dimension 1 Code","@@"&amp;K$18,"4 Posting Date",$C$2,"Company=",$C$9)</t>
  </si>
  <si>
    <t>=SUM(H43:L43)</t>
  </si>
  <si>
    <t>52000..52999</t>
  </si>
  <si>
    <t>44100</t>
  </si>
  <si>
    <t>44200</t>
  </si>
  <si>
    <t>45100</t>
  </si>
  <si>
    <t>45200</t>
  </si>
  <si>
    <t>=SUM(H17:H20)</t>
  </si>
  <si>
    <t>=SUM(J17:J20)</t>
  </si>
  <si>
    <t>=-NL("Sum","17 G/L Entry","Amount","3 G/L Account No.",$C23,"23 Global Dimension 1 Code",$C$3,"4 Posting Date",$C$2,"Company=",H$15)</t>
  </si>
  <si>
    <t>=NL(,"15 G/L Account","2 Name","1 No.",C32)</t>
  </si>
  <si>
    <t>=SUM(H32:I32)</t>
  </si>
  <si>
    <t>=SUM(I17:I20)</t>
  </si>
  <si>
    <t>=SUM(K17:K20)</t>
  </si>
  <si>
    <t>=-NL("Sum","17 G/L Entry","Amount","3 G/L Account No.",$C23,"23 Global Dimension 1 Code",$C$3,"4 Posting Date",$C$2,"Company=",I$15)</t>
  </si>
  <si>
    <t>=SUM(H23:J23)</t>
  </si>
  <si>
    <t>54100</t>
  </si>
  <si>
    <t>54400</t>
  </si>
  <si>
    <t>54500</t>
  </si>
  <si>
    <t>54702</t>
  </si>
  <si>
    <t>54703</t>
  </si>
  <si>
    <t>54710</t>
  </si>
  <si>
    <t>=-NL("Sum","17 G/L Entry","Amount","3 G/L Account No.",$C29,"23 Global Dimension 1 Code",$C$3,"4 Posting Date",$C$2,"Company=",H$15)</t>
  </si>
  <si>
    <t>54800</t>
  </si>
  <si>
    <t>=-NL("Sum","17 G/L Entry","Amount","3 G/L Account No.",$C30,"23 Global Dimension 1 Code",$C$3,"4 Posting Date",$C$2,"Company=",H$15)</t>
  </si>
  <si>
    <t>=SUM(H23:H30)</t>
  </si>
  <si>
    <t>=SUM(J23:J30)</t>
  </si>
  <si>
    <t>=H21+H31</t>
  </si>
  <si>
    <t>=J21+J31</t>
  </si>
  <si>
    <t>=-NL("Sum","17 G/L Entry","Amount","3 G/L Account No.",$C41,"23 Global Dimension 1 Code",$C$3,"4 Posting Date",$C$2,"Company=",H$15)</t>
  </si>
  <si>
    <t>=SUM(H35:H41)</t>
  </si>
  <si>
    <t>=SUM(J35:J41)</t>
  </si>
  <si>
    <t>=H33+H42</t>
  </si>
  <si>
    <t>=J33+J42</t>
  </si>
  <si>
    <t>=SUM(H20:H23)</t>
  </si>
  <si>
    <t>=SUM(J20:J23)</t>
  </si>
  <si>
    <t>=-NL("Sum","17 G/L Entry",$C$6,"3 G/L Account No.",$C26,"23 Global Dimension 1 Code","@@"&amp;H$18,"4 Posting Date",$C$2,"Company=",$C$9)</t>
  </si>
  <si>
    <t>=-NL("Sum","17 G/L Entry",$C$6,"3 G/L Account No.",$C32,"23 Global Dimension 1 Code","@@"&amp;H$18,"4 Posting Date",$C$2,"Company=",$C$9)</t>
  </si>
  <si>
    <t>=SUM(H37:H43)</t>
  </si>
  <si>
    <t>=SUM(J37:J43)</t>
  </si>
  <si>
    <t>=-NL("Sum","17 G/L Entry","Amount","3 G/L Account No.",$C29,"23 Global Dimension 1 Code",$C$3,"4 Posting Date",$C$2,"Company=",I$15)</t>
  </si>
  <si>
    <t>=SUM(H29:J29)</t>
  </si>
  <si>
    <t>=-NL("Sum","17 G/L Entry","Amount","3 G/L Account No.",$C30,"23 Global Dimension 1 Code",$C$3,"4 Posting Date",$C$2,"Company=",I$15)</t>
  </si>
  <si>
    <t>=SUM(H30:J30)</t>
  </si>
  <si>
    <t>=SUM(I23:I30)</t>
  </si>
  <si>
    <t>=SUM(K23:K30)</t>
  </si>
  <si>
    <t>=I21+I31</t>
  </si>
  <si>
    <t>=K21+K31</t>
  </si>
  <si>
    <t>=-NL("Sum","17 G/L Entry","Amount","3 G/L Account No.",$C41,"23 Global Dimension 1 Code",$C$3,"4 Posting Date",$C$2,"Company=",I$15)</t>
  </si>
  <si>
    <t>=SUM(H41:J41)</t>
  </si>
  <si>
    <t>=SUM(I35:I41)</t>
  </si>
  <si>
    <t>=SUM(K35:K41)</t>
  </si>
  <si>
    <t>=I33+I42</t>
  </si>
  <si>
    <t>=K33+K42</t>
  </si>
  <si>
    <t>=SUM(I20:I23)</t>
  </si>
  <si>
    <t>=SUM(K20:K23)</t>
  </si>
  <si>
    <t>=SUM(M20:M23)</t>
  </si>
  <si>
    <t>=-NL("Sum","17 G/L Entry",$C$6,"3 G/L Account No.",$C26,"23 Global Dimension 1 Code","@@"&amp;I$18,"4 Posting Date",$C$2,"Company=",$C$9)</t>
  </si>
  <si>
    <t>=-NL("Sum","17 G/L Entry",$C$6,"3 G/L Account No.",$C26,"23 Global Dimension 1 Code","@@"&amp;J$18,"4 Posting Date",$C$2,"Company=",$C$9)</t>
  </si>
  <si>
    <t>=-NL("Sum","17 G/L Entry",$C$6,"3 G/L Account No.",$C26,"23 Global Dimension 1 Code","@@"&amp;K$18,"4 Posting Date",$C$2,"Company=",$C$9)</t>
  </si>
  <si>
    <t>=SUM(H26:L26)</t>
  </si>
  <si>
    <t>=-NL("Sum","17 G/L Entry",$C$6,"3 G/L Account No.",$C32,"23 Global Dimension 1 Code","@@"&amp;I$18,"4 Posting Date",$C$2,"Company=",$C$9)</t>
  </si>
  <si>
    <t>=-NL("Sum","17 G/L Entry",$C$6,"3 G/L Account No.",$C32,"23 Global Dimension 1 Code","@@"&amp;J$18,"4 Posting Date",$C$2,"Company=",$C$9)</t>
  </si>
  <si>
    <t>=-NL("Sum","17 G/L Entry",$C$6,"3 G/L Account No.",$C32,"23 Global Dimension 1 Code","@@"&amp;K$18,"4 Posting Date",$C$2,"Company=",$C$9)</t>
  </si>
  <si>
    <t>=SUM(H32:L32)</t>
  </si>
  <si>
    <t>=SUM(I37:I43)</t>
  </si>
  <si>
    <t>=SUM(K37:K43)</t>
  </si>
  <si>
    <t>=SUM(M37:M43)</t>
  </si>
  <si>
    <t>=-NL("Sum","17 G/L Entry",$C$6,"3 G/L Account No.",$C25,"23 Global Dimension 1 Code","@@"&amp;H$18,"4 Posting Date",$C$2,"Company=",$C$9)</t>
  </si>
  <si>
    <t>=SUM(H25:H32)</t>
  </si>
  <si>
    <t>=SUM(J25:J32)</t>
  </si>
  <si>
    <t>=-NL("Sum","17 G/L Entry",$C$6,"3 G/L Account No.",$C25,"23 Global Dimension 1 Code","@@"&amp;I$18,"4 Posting Date",$C$2,"Company=",$C$9)</t>
  </si>
  <si>
    <t>=-NL("Sum","17 G/L Entry",$C$6,"3 G/L Account No.",$C25,"23 Global Dimension 1 Code","@@"&amp;J$18,"4 Posting Date",$C$2,"Company=",$C$9)</t>
  </si>
  <si>
    <t>=-NL("Sum","17 G/L Entry",$C$6,"3 G/L Account No.",$C25,"23 Global Dimension 1 Code","@@"&amp;K$18,"4 Posting Date",$C$2,"Company=",$C$9)</t>
  </si>
  <si>
    <t>=SUM(H25:L25)</t>
  </si>
  <si>
    <t>=SUM(I25:I32)</t>
  </si>
  <si>
    <t>=SUM(K25:K32)</t>
  </si>
  <si>
    <t>=SUM(M25:M32)</t>
  </si>
  <si>
    <t>=H24+H33</t>
  </si>
  <si>
    <t>=J24+J33</t>
  </si>
  <si>
    <t>=I24+I33</t>
  </si>
  <si>
    <t>=K24+K33</t>
  </si>
  <si>
    <t>=M24+M33</t>
  </si>
  <si>
    <t>=H35+H44</t>
  </si>
  <si>
    <t>=J35+J44</t>
  </si>
  <si>
    <t>=I35+I44</t>
  </si>
  <si>
    <t>=K35+K44</t>
  </si>
  <si>
    <t>=M35+M44</t>
  </si>
  <si>
    <t>Questions About This Report</t>
  </si>
  <si>
    <t>Click here to contact sample reports</t>
  </si>
  <si>
    <t>Tooltip</t>
  </si>
  <si>
    <t>Enter a date range using the date format used in your NAV instance</t>
  </si>
  <si>
    <t>Getting Help</t>
  </si>
  <si>
    <t>Version of Jet</t>
  </si>
  <si>
    <t>Click here for downloads</t>
  </si>
  <si>
    <t>Modifying this report</t>
  </si>
  <si>
    <t>This report can be modified by entering into design mode from the Jet tab.</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</si>
  <si>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</si>
  <si>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</si>
  <si>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</si>
  <si>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</si>
  <si>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</si>
  <si>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</si>
  <si>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</si>
  <si>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</si>
  <si>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</si>
  <si>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</si>
  <si>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</si>
  <si>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</si>
  <si>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</si>
  <si>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This report contains consolidated P&amp;L information for multiple companies in Dynamics NAV.  Company information is presented side by side to allow comparison and consolidated information across companies that are included in the filters.
This report also contains separate worksheets for each company with P&amp;L divided by department.
The report can be run with either the currencies consolidated into the primary currency, or in the local currency for each company.  The consolidated report is always consolidated into the primary currency.
Dates used in filtering must be formatted to the same format used in NAV.</t>
  </si>
  <si>
    <t>�</t>
  </si>
  <si>
    <t>="1/1/2018..6/12/2018"</t>
  </si>
  <si>
    <t>="CRONUS JetCorp USA"</t>
  </si>
  <si>
    <t>Auto+Hide+Hidesheet+Values+Formulas=Sheet13,Sheet14+FormulasOnly</t>
  </si>
  <si>
    <t>Auto+Hide+Values+Formulas=Sheet15,Sheet16+FormulasOnly</t>
  </si>
  <si>
    <t>Auto+Hide+Values+Formulas=Sheet17,Sheet18+FormulasOnly</t>
  </si>
  <si>
    <t>Auto+Hide+Hidesheet+Values+Formulas=Sheet20,Sheet13,Sheet14</t>
  </si>
  <si>
    <t>Auto+Hide+Hidesheet+Values+Formulas=Sheet20,Sheet13,Sheet14+FormulasOnly</t>
  </si>
  <si>
    <t>Auto+Hide+Values+Formulas=Sheet21,Sheet15,Sheet16</t>
  </si>
  <si>
    <t>Auto+Hide+Values+Formulas=Sheet21,Sheet15,Sheet16+FormulasOnly</t>
  </si>
  <si>
    <t>Auto+Hide+Values+Formulas=Sheet22,Sheet17,Sheet18</t>
  </si>
  <si>
    <t>Auto+Hide+Values+Formulas=Sheet22,Sheet17,Sheet18+FormulasOnly</t>
  </si>
  <si>
    <t>Auto+Hide+Values+Formulas=Sheet23,Sheet17,Sheet18+AutoSheet</t>
  </si>
  <si>
    <t>Auto+Hide+Values+Formulas=Sheet23,Sheet17,Sheet18+AutoSheet+FormulasOnly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</si>
</sst>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3"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sz val="10"/>
      <name val="Arial"/>
      <family val="2"/>
    </font>
    <font>
      <b/>
      <sz val="11"/>
      <color theme="0"/>
      <name val="Calibri"/>
      <family val="2"/>
      <scheme val="minor"/>
    </font>
    <font>
      <sz val="11"/>
      <color theme="0"/>
      <name val="Calibri"/>
      <family val="2"/>
      <scheme val="minor"/>
    </font>
    <font>
      <b/>
      <sz val="11"/>
      <color rgb="FF0074AB"/>
      <name val="Calibri"/>
      <family val="2"/>
      <scheme val="minor"/>
    </font>
    <font>
      <i/>
      <sz val="11"/>
      <name val="Calibri"/>
      <family val="2"/>
      <scheme val="minor"/>
    </font>
    <font>
      <b/>
      <sz val="12"/>
      <name val="Calibri"/>
      <family val="2"/>
      <scheme val="minor"/>
    </font>
    <font>
      <sz val="10"/>
      <name val="Calibri"/>
      <family val="2"/>
      <scheme val="minor"/>
    </font>
    <font>
      <sz val="12"/>
      <name val="Calibri"/>
      <family val="2"/>
      <scheme val="minor"/>
    </font>
    <font>
      <b/>
      <sz val="16"/>
      <color rgb="FF0074AB"/>
      <name val="Calibri"/>
      <family val="2"/>
      <scheme val="minor"/>
    </font>
    <font>
      <sz val="11"/>
      <name val="Calibri"/>
      <family val="2"/>
      <scheme val="minor"/>
    </font>
    <font>
      <b/>
      <i/>
      <sz val="11"/>
      <color rgb="FF0074AB"/>
      <name val="Calibri"/>
      <family val="2"/>
      <scheme val="minor"/>
    </font>
    <font>
      <b/>
      <i/>
      <sz val="11"/>
      <name val="Calibri"/>
      <family val="2"/>
      <scheme val="minor"/>
    </font>
    <font>
      <b/>
      <i/>
      <sz val="11"/>
      <color theme="4"/>
      <name val="Calibri"/>
      <family val="2"/>
      <scheme val="minor"/>
    </font>
    <font>
      <sz val="10"/>
      <color theme="0" tint="-0.34998626667073579"/>
      <name val="Calibri"/>
      <family val="2"/>
      <scheme val="minor"/>
    </font>
    <font>
      <sz val="12"/>
      <color theme="0" tint="-0.34998626667073579"/>
      <name val="Calibri"/>
      <family val="2"/>
      <scheme val="minor"/>
    </font>
    <font>
      <b/>
      <sz val="10"/>
      <color theme="0" tint="-0.34998626667073579"/>
      <name val="Calibri"/>
      <family val="2"/>
      <scheme val="minor"/>
    </font>
    <font>
      <sz val="10"/>
      <name val="Arial"/>
      <family val="2"/>
    </font>
    <font>
      <sz val="10"/>
      <color theme="0" tint="-0.34998626667073579"/>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Segoe UI"/>
      <family val="2"/>
    </font>
    <font>
      <u/>
      <sz val="10"/>
      <color indexed="12"/>
      <name val="Segoe UI"/>
      <family val="2"/>
    </font>
    <font>
      <sz val="10"/>
      <color theme="1"/>
      <name val="Segoe UI"/>
      <family val="2"/>
    </font>
    <font>
      <b/>
      <sz val="20"/>
      <color rgb="FFDA4848"/>
      <name val="Segoe UI"/>
      <family val="2"/>
    </font>
    <font>
      <b/>
      <sz val="10"/>
      <color theme="1"/>
      <name val="Segoe UI"/>
      <family val="2"/>
    </font>
  </fonts>
  <fills count="9">
    <fill>
      <patternFill patternType="none"/>
    </fill>
    <fill>
      <patternFill patternType="gray125"/>
    </fill>
    <fill>
      <patternFill patternType="solid">
        <fgColor indexed="9"/>
        <bgColor indexed="64"/>
      </patternFill>
    </fill>
    <fill>
      <patternFill patternType="solid">
        <fgColor theme="4" tint="0.39997558519241921"/>
        <bgColor indexed="64"/>
      </patternFill>
    </fill>
    <fill>
      <patternFill patternType="solid">
        <fgColor rgb="FF0074AB"/>
        <bgColor indexed="64"/>
      </patternFill>
    </fill>
    <fill>
      <patternFill patternType="solid">
        <fgColor theme="3" tint="0.7999816888943144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79998168889431442"/>
        <bgColor indexed="64"/>
      </patternFill>
    </fill>
  </fills>
  <borders count="13">
    <border>
      <left/>
      <right/>
      <top/>
      <bottom/>
      <diagonal/>
    </border>
    <border>
      <left/>
      <right/>
      <top style="thin">
        <color indexed="64"/>
      </top>
      <bottom style="double">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2" fillId="0" borderId="0"/>
    <xf numFmtId="0" fontId="21" fillId="0" borderId="0"/>
    <xf numFmtId="43" fontId="2" fillId="0" borderId="0" applyFont="0" applyFill="0" applyBorder="0" applyAlignment="0" applyProtection="0"/>
    <xf numFmtId="0" fontId="23" fillId="0" borderId="0"/>
    <xf numFmtId="0" fontId="24" fillId="0" borderId="0"/>
    <xf numFmtId="0" fontId="25" fillId="0" borderId="0"/>
    <xf numFmtId="0" fontId="26" fillId="0" borderId="0"/>
    <xf numFmtId="0" fontId="27" fillId="0" borderId="0"/>
    <xf numFmtId="0" fontId="4" fillId="0" borderId="0" applyNumberFormat="0" applyFill="0" applyBorder="0" applyAlignment="0" applyProtection="0">
      <alignment vertical="top"/>
      <protection locked="0"/>
    </xf>
    <xf numFmtId="0" fontId="1" fillId="0" borderId="0"/>
  </cellStyleXfs>
  <cellXfs count="159">
    <xf numFmtId="0" fontId="0" fillId="0" borderId="0" xfId="0"/>
    <xf numFmtId="0" fontId="0" fillId="0" borderId="0" xfId="0" applyAlignment="1">
      <alignment horizontal="center"/>
    </xf>
    <xf numFmtId="0" fontId="8" fillId="0" borderId="0" xfId="0" applyFont="1" applyAlignment="1">
      <alignment horizontal="left"/>
    </xf>
    <xf numFmtId="0" fontId="10" fillId="0" borderId="0" xfId="0" applyFont="1" applyFill="1" applyBorder="1"/>
    <xf numFmtId="0" fontId="12" fillId="0" borderId="0" xfId="0" applyFont="1"/>
    <xf numFmtId="0" fontId="12" fillId="0" borderId="0" xfId="0" applyFont="1" applyBorder="1"/>
    <xf numFmtId="0" fontId="13" fillId="0" borderId="0" xfId="0" applyFont="1"/>
    <xf numFmtId="14" fontId="14" fillId="0" borderId="0" xfId="0" applyNumberFormat="1" applyFont="1" applyAlignment="1">
      <alignment horizontal="center"/>
    </xf>
    <xf numFmtId="14" fontId="15" fillId="0" borderId="0" xfId="0" applyNumberFormat="1" applyFont="1" applyAlignment="1">
      <alignment horizontal="left"/>
    </xf>
    <xf numFmtId="14" fontId="16" fillId="0" borderId="0" xfId="0" applyNumberFormat="1" applyFont="1" applyAlignment="1">
      <alignment horizontal="left"/>
    </xf>
    <xf numFmtId="14" fontId="12" fillId="0" borderId="0" xfId="0" applyNumberFormat="1" applyFont="1" applyAlignment="1">
      <alignment horizontal="center"/>
    </xf>
    <xf numFmtId="0" fontId="17" fillId="0" borderId="0" xfId="0" applyFont="1" applyAlignment="1">
      <alignment horizontal="right"/>
    </xf>
    <xf numFmtId="0" fontId="10" fillId="0" borderId="0" xfId="0" applyFont="1"/>
    <xf numFmtId="0" fontId="10" fillId="0" borderId="0" xfId="0" applyFont="1" applyFill="1" applyBorder="1" applyAlignment="1">
      <alignment horizontal="right"/>
    </xf>
    <xf numFmtId="0" fontId="10" fillId="0" borderId="0" xfId="0" applyFont="1" applyBorder="1"/>
    <xf numFmtId="0" fontId="12" fillId="0" borderId="0" xfId="0" applyFont="1" applyFill="1" applyBorder="1" applyAlignment="1">
      <alignment horizontal="right"/>
    </xf>
    <xf numFmtId="0" fontId="12" fillId="0" borderId="0" xfId="0" applyFont="1" applyAlignment="1">
      <alignment wrapText="1"/>
    </xf>
    <xf numFmtId="40" fontId="12" fillId="0" borderId="0" xfId="1" applyNumberFormat="1" applyFont="1" applyBorder="1" applyAlignment="1">
      <alignment wrapText="1"/>
    </xf>
    <xf numFmtId="0" fontId="12" fillId="0" borderId="0" xfId="0" applyFont="1" applyAlignment="1">
      <alignment horizontal="right" wrapText="1"/>
    </xf>
    <xf numFmtId="40" fontId="12" fillId="0" borderId="0" xfId="1" applyNumberFormat="1" applyFont="1" applyBorder="1"/>
    <xf numFmtId="164" fontId="11" fillId="0" borderId="0" xfId="1" applyNumberFormat="1" applyFont="1"/>
    <xf numFmtId="164" fontId="11" fillId="0" borderId="2" xfId="1" applyNumberFormat="1" applyFont="1" applyBorder="1"/>
    <xf numFmtId="40" fontId="10" fillId="0" borderId="0" xfId="1" applyNumberFormat="1" applyFont="1" applyBorder="1"/>
    <xf numFmtId="164" fontId="12" fillId="0" borderId="0" xfId="1" applyNumberFormat="1" applyFont="1"/>
    <xf numFmtId="164" fontId="12" fillId="0" borderId="2" xfId="1" applyNumberFormat="1" applyFont="1" applyBorder="1"/>
    <xf numFmtId="164" fontId="12" fillId="0" borderId="0" xfId="1" applyNumberFormat="1" applyFont="1" applyBorder="1"/>
    <xf numFmtId="0" fontId="10" fillId="3" borderId="1" xfId="0" applyFont="1" applyFill="1" applyBorder="1"/>
    <xf numFmtId="164" fontId="10" fillId="3" borderId="1" xfId="1" applyNumberFormat="1" applyFont="1" applyFill="1" applyBorder="1"/>
    <xf numFmtId="164" fontId="10" fillId="3" borderId="3" xfId="1" applyNumberFormat="1" applyFont="1" applyFill="1" applyBorder="1"/>
    <xf numFmtId="0" fontId="12" fillId="0" borderId="0" xfId="0" applyNumberFormat="1" applyFont="1"/>
    <xf numFmtId="40" fontId="10" fillId="0" borderId="0" xfId="0" applyNumberFormat="1" applyFont="1" applyBorder="1"/>
    <xf numFmtId="164" fontId="6" fillId="4" borderId="6" xfId="1" applyNumberFormat="1" applyFont="1" applyFill="1" applyBorder="1" applyAlignment="1">
      <alignment horizontal="center" wrapText="1"/>
    </xf>
    <xf numFmtId="164" fontId="7" fillId="4" borderId="4" xfId="1" applyNumberFormat="1" applyFont="1" applyFill="1" applyBorder="1" applyAlignment="1">
      <alignment horizontal="center" wrapText="1"/>
    </xf>
    <xf numFmtId="164" fontId="6" fillId="4" borderId="5" xfId="1" applyNumberFormat="1" applyFont="1" applyFill="1" applyBorder="1" applyAlignment="1">
      <alignment horizontal="center" wrapText="1"/>
    </xf>
    <xf numFmtId="0" fontId="10" fillId="5" borderId="6" xfId="0" applyFont="1" applyFill="1" applyBorder="1"/>
    <xf numFmtId="0" fontId="10" fillId="5" borderId="4" xfId="0" applyFont="1" applyFill="1" applyBorder="1"/>
    <xf numFmtId="164" fontId="10" fillId="5" borderId="4" xfId="1" applyNumberFormat="1" applyFont="1" applyFill="1" applyBorder="1" applyAlignment="1">
      <alignment horizontal="right"/>
    </xf>
    <xf numFmtId="164" fontId="10" fillId="5" borderId="4" xfId="1" applyNumberFormat="1" applyFont="1" applyFill="1" applyBorder="1"/>
    <xf numFmtId="164" fontId="10" fillId="5" borderId="5" xfId="1" applyNumberFormat="1" applyFont="1" applyFill="1" applyBorder="1"/>
    <xf numFmtId="0" fontId="10" fillId="5" borderId="1" xfId="0" applyFont="1" applyFill="1" applyBorder="1"/>
    <xf numFmtId="164" fontId="10" fillId="5" borderId="1" xfId="1" applyNumberFormat="1" applyFont="1" applyFill="1" applyBorder="1"/>
    <xf numFmtId="164" fontId="10" fillId="5" borderId="3" xfId="1" applyNumberFormat="1" applyFont="1" applyFill="1" applyBorder="1"/>
    <xf numFmtId="0" fontId="8" fillId="0" borderId="0" xfId="0" applyFont="1" applyFill="1" applyBorder="1" applyAlignment="1">
      <alignment horizontal="left"/>
    </xf>
    <xf numFmtId="14" fontId="2" fillId="0" borderId="0" xfId="0" applyNumberFormat="1" applyFont="1" applyAlignment="1">
      <alignment horizontal="center"/>
    </xf>
    <xf numFmtId="0" fontId="18" fillId="0" borderId="0" xfId="0" applyFont="1"/>
    <xf numFmtId="0" fontId="18" fillId="0" borderId="0" xfId="0" applyFont="1" applyAlignment="1">
      <alignment horizontal="right"/>
    </xf>
    <xf numFmtId="0" fontId="19" fillId="0" borderId="0" xfId="0" applyFont="1"/>
    <xf numFmtId="0" fontId="19" fillId="0" borderId="0" xfId="0" applyFont="1" applyBorder="1"/>
    <xf numFmtId="0" fontId="19" fillId="0" borderId="0" xfId="0" applyFont="1" applyAlignment="1">
      <alignment horizontal="center"/>
    </xf>
    <xf numFmtId="0" fontId="18" fillId="0" borderId="0" xfId="0" applyFont="1" applyAlignment="1"/>
    <xf numFmtId="0" fontId="20" fillId="0" borderId="0" xfId="0" applyFont="1" applyAlignment="1">
      <alignment horizontal="right"/>
    </xf>
    <xf numFmtId="0" fontId="20" fillId="0" borderId="0" xfId="0" applyFont="1"/>
    <xf numFmtId="0" fontId="20" fillId="0" borderId="0" xfId="0" applyFont="1" applyFill="1" applyBorder="1" applyAlignment="1">
      <alignment horizontal="right"/>
    </xf>
    <xf numFmtId="0" fontId="18" fillId="0" borderId="0" xfId="0" applyFont="1" applyAlignment="1">
      <alignment wrapText="1"/>
    </xf>
    <xf numFmtId="0" fontId="18" fillId="0" borderId="0" xfId="0" applyFont="1" applyAlignment="1">
      <alignment horizontal="right" wrapText="1"/>
    </xf>
    <xf numFmtId="0" fontId="19" fillId="0" borderId="0" xfId="0" applyFont="1" applyAlignment="1">
      <alignment horizontal="right" wrapText="1"/>
    </xf>
    <xf numFmtId="0" fontId="18" fillId="0" borderId="0" xfId="0" applyNumberFormat="1" applyFont="1" applyAlignment="1">
      <alignment horizontal="right"/>
    </xf>
    <xf numFmtId="0" fontId="18" fillId="0" borderId="0" xfId="0" applyFont="1" applyBorder="1" applyAlignment="1">
      <alignment horizontal="right"/>
    </xf>
    <xf numFmtId="14" fontId="18" fillId="0" borderId="0" xfId="0" applyNumberFormat="1" applyFont="1"/>
    <xf numFmtId="14" fontId="9" fillId="0" borderId="0" xfId="0" applyNumberFormat="1" applyFont="1" applyAlignment="1">
      <alignment horizontal="left"/>
    </xf>
    <xf numFmtId="0" fontId="0" fillId="0" borderId="0" xfId="0" applyBorder="1" applyAlignment="1">
      <alignment horizontal="left" indent="1"/>
    </xf>
    <xf numFmtId="0" fontId="0" fillId="0" borderId="0" xfId="0" applyAlignment="1">
      <alignment horizontal="left" indent="1"/>
    </xf>
    <xf numFmtId="0" fontId="0" fillId="0" borderId="0" xfId="0" applyAlignment="1">
      <alignment horizontal="left" indent="1"/>
    </xf>
    <xf numFmtId="0" fontId="8" fillId="0" borderId="0" xfId="0" applyFont="1"/>
    <xf numFmtId="0" fontId="2" fillId="0" borderId="0" xfId="0" applyFont="1"/>
    <xf numFmtId="0" fontId="22" fillId="0" borderId="0" xfId="0" applyFont="1"/>
    <xf numFmtId="0" fontId="22" fillId="0" borderId="0" xfId="0" applyFont="1" applyAlignment="1">
      <alignment horizontal="center"/>
    </xf>
    <xf numFmtId="0" fontId="0" fillId="7" borderId="0" xfId="0" applyFill="1"/>
    <xf numFmtId="0" fontId="0" fillId="0" borderId="0" xfId="0" quotePrefix="1"/>
    <xf numFmtId="164" fontId="10" fillId="3" borderId="3" xfId="6" applyNumberFormat="1" applyFont="1" applyFill="1" applyBorder="1"/>
    <xf numFmtId="164" fontId="10" fillId="3" borderId="1" xfId="6" applyNumberFormat="1" applyFont="1" applyFill="1" applyBorder="1"/>
    <xf numFmtId="164" fontId="10" fillId="5" borderId="3" xfId="6" applyNumberFormat="1" applyFont="1" applyFill="1" applyBorder="1"/>
    <xf numFmtId="164" fontId="10" fillId="5" borderId="1" xfId="6" applyNumberFormat="1" applyFont="1" applyFill="1" applyBorder="1"/>
    <xf numFmtId="164" fontId="11" fillId="0" borderId="2" xfId="6" applyNumberFormat="1" applyFont="1" applyBorder="1"/>
    <xf numFmtId="164" fontId="11" fillId="0" borderId="0" xfId="6" applyNumberFormat="1" applyFont="1"/>
    <xf numFmtId="40" fontId="12" fillId="0" borderId="0" xfId="6" applyNumberFormat="1" applyFont="1" applyBorder="1"/>
    <xf numFmtId="164" fontId="12" fillId="0" borderId="2" xfId="6" applyNumberFormat="1" applyFont="1" applyBorder="1"/>
    <xf numFmtId="164" fontId="12" fillId="0" borderId="0" xfId="6" applyNumberFormat="1" applyFont="1"/>
    <xf numFmtId="164" fontId="12" fillId="0" borderId="0" xfId="6" applyNumberFormat="1" applyFont="1" applyBorder="1"/>
    <xf numFmtId="40" fontId="10" fillId="0" borderId="0" xfId="6" applyNumberFormat="1" applyFont="1" applyBorder="1"/>
    <xf numFmtId="164" fontId="10" fillId="5" borderId="5" xfId="6" applyNumberFormat="1" applyFont="1" applyFill="1" applyBorder="1"/>
    <xf numFmtId="164" fontId="10" fillId="5" borderId="4" xfId="6" applyNumberFormat="1" applyFont="1" applyFill="1" applyBorder="1"/>
    <xf numFmtId="164" fontId="10" fillId="5" borderId="4" xfId="6" applyNumberFormat="1" applyFont="1" applyFill="1" applyBorder="1" applyAlignment="1">
      <alignment horizontal="right"/>
    </xf>
    <xf numFmtId="40" fontId="12" fillId="0" borderId="0" xfId="6" applyNumberFormat="1" applyFont="1" applyBorder="1" applyAlignment="1">
      <alignment wrapText="1"/>
    </xf>
    <xf numFmtId="164" fontId="6" fillId="4" borderId="5" xfId="6" applyNumberFormat="1" applyFont="1" applyFill="1" applyBorder="1" applyAlignment="1">
      <alignment horizontal="center" wrapText="1"/>
    </xf>
    <xf numFmtId="164" fontId="7" fillId="4" borderId="4" xfId="6" applyNumberFormat="1" applyFont="1" applyFill="1" applyBorder="1" applyAlignment="1">
      <alignment horizontal="center" wrapText="1"/>
    </xf>
    <xf numFmtId="0" fontId="11" fillId="0" borderId="0" xfId="0" applyFont="1" applyAlignment="1">
      <alignment horizontal="left" indent="1"/>
    </xf>
    <xf numFmtId="0" fontId="0" fillId="0" borderId="0" xfId="0" applyAlignment="1">
      <alignment horizontal="left" indent="1"/>
    </xf>
    <xf numFmtId="0" fontId="12" fillId="0" borderId="0" xfId="4" applyFont="1"/>
    <xf numFmtId="0" fontId="12" fillId="0" borderId="0" xfId="4" applyFont="1" applyBorder="1"/>
    <xf numFmtId="0" fontId="18" fillId="0" borderId="0" xfId="4" applyFont="1" applyAlignment="1">
      <alignment horizontal="right"/>
    </xf>
    <xf numFmtId="0" fontId="18" fillId="0" borderId="0" xfId="4" applyFont="1"/>
    <xf numFmtId="0" fontId="10" fillId="3" borderId="1" xfId="4" applyFont="1" applyFill="1" applyBorder="1"/>
    <xf numFmtId="40" fontId="10" fillId="0" borderId="0" xfId="4" applyNumberFormat="1" applyFont="1" applyBorder="1"/>
    <xf numFmtId="0" fontId="10" fillId="5" borderId="1" xfId="4" applyFont="1" applyFill="1" applyBorder="1"/>
    <xf numFmtId="0" fontId="12" fillId="0" borderId="0" xfId="4" applyNumberFormat="1" applyFont="1"/>
    <xf numFmtId="0" fontId="18" fillId="0" borderId="0" xfId="4" applyNumberFormat="1" applyFont="1" applyAlignment="1">
      <alignment horizontal="right"/>
    </xf>
    <xf numFmtId="0" fontId="2" fillId="0" borderId="0" xfId="4" applyBorder="1" applyAlignment="1">
      <alignment horizontal="left" indent="1"/>
    </xf>
    <xf numFmtId="0" fontId="10" fillId="0" borderId="0" xfId="4" applyFont="1"/>
    <xf numFmtId="0" fontId="20" fillId="0" borderId="0" xfId="4" applyFont="1"/>
    <xf numFmtId="0" fontId="10" fillId="5" borderId="4" xfId="4" applyFont="1" applyFill="1" applyBorder="1"/>
    <xf numFmtId="0" fontId="10" fillId="5" borderId="6" xfId="4" applyFont="1" applyFill="1" applyBorder="1"/>
    <xf numFmtId="0" fontId="12" fillId="0" borderId="0" xfId="4" applyFont="1" applyAlignment="1">
      <alignment horizontal="right" wrapText="1"/>
    </xf>
    <xf numFmtId="0" fontId="19" fillId="0" borderId="0" xfId="4" applyFont="1" applyAlignment="1">
      <alignment horizontal="right" wrapText="1"/>
    </xf>
    <xf numFmtId="0" fontId="12" fillId="0" borderId="0" xfId="4" applyFont="1" applyAlignment="1">
      <alignment wrapText="1"/>
    </xf>
    <xf numFmtId="0" fontId="18" fillId="0" borderId="0" xfId="4" applyFont="1" applyAlignment="1">
      <alignment horizontal="right" wrapText="1"/>
    </xf>
    <xf numFmtId="0" fontId="18" fillId="0" borderId="0" xfId="4" applyFont="1" applyAlignment="1">
      <alignment wrapText="1"/>
    </xf>
    <xf numFmtId="0" fontId="10" fillId="0" borderId="0" xfId="4" applyFont="1" applyBorder="1"/>
    <xf numFmtId="0" fontId="12" fillId="0" borderId="0" xfId="4" applyFont="1" applyFill="1" applyBorder="1" applyAlignment="1">
      <alignment horizontal="right"/>
    </xf>
    <xf numFmtId="0" fontId="10" fillId="0" borderId="0" xfId="4" applyFont="1" applyFill="1" applyBorder="1"/>
    <xf numFmtId="0" fontId="20" fillId="0" borderId="0" xfId="4" applyFont="1" applyFill="1" applyBorder="1" applyAlignment="1">
      <alignment horizontal="right"/>
    </xf>
    <xf numFmtId="0" fontId="10" fillId="0" borderId="0" xfId="4" applyFont="1" applyFill="1" applyBorder="1" applyAlignment="1">
      <alignment horizontal="right"/>
    </xf>
    <xf numFmtId="0" fontId="8" fillId="0" borderId="0" xfId="4" applyFont="1" applyFill="1" applyBorder="1" applyAlignment="1">
      <alignment horizontal="left"/>
    </xf>
    <xf numFmtId="0" fontId="17" fillId="0" borderId="0" xfId="4" applyFont="1" applyAlignment="1">
      <alignment horizontal="right"/>
    </xf>
    <xf numFmtId="14" fontId="9" fillId="0" borderId="0" xfId="4" applyNumberFormat="1" applyFont="1" applyAlignment="1">
      <alignment horizontal="left"/>
    </xf>
    <xf numFmtId="0" fontId="8" fillId="0" borderId="0" xfId="4" applyFont="1" applyAlignment="1">
      <alignment horizontal="left"/>
    </xf>
    <xf numFmtId="14" fontId="12" fillId="0" borderId="0" xfId="4" applyNumberFormat="1" applyFont="1" applyAlignment="1">
      <alignment horizontal="center"/>
    </xf>
    <xf numFmtId="14" fontId="16" fillId="0" borderId="0" xfId="4" applyNumberFormat="1" applyFont="1" applyAlignment="1">
      <alignment horizontal="left"/>
    </xf>
    <xf numFmtId="14" fontId="15" fillId="0" borderId="0" xfId="4" applyNumberFormat="1" applyFont="1" applyAlignment="1">
      <alignment horizontal="left"/>
    </xf>
    <xf numFmtId="14" fontId="14" fillId="0" borderId="0" xfId="4" applyNumberFormat="1" applyFont="1" applyAlignment="1">
      <alignment horizontal="center"/>
    </xf>
    <xf numFmtId="0" fontId="20" fillId="0" borderId="0" xfId="4" applyFont="1" applyAlignment="1">
      <alignment horizontal="right"/>
    </xf>
    <xf numFmtId="0" fontId="13" fillId="0" borderId="0" xfId="4" applyFont="1"/>
    <xf numFmtId="0" fontId="19" fillId="0" borderId="0" xfId="4" applyFont="1"/>
    <xf numFmtId="0" fontId="19" fillId="0" borderId="0" xfId="4" applyFont="1" applyBorder="1"/>
    <xf numFmtId="0" fontId="19" fillId="0" borderId="0" xfId="4" applyFont="1" applyAlignment="1">
      <alignment horizontal="center"/>
    </xf>
    <xf numFmtId="0" fontId="18" fillId="0" borderId="0" xfId="4" applyFont="1" applyAlignment="1"/>
    <xf numFmtId="14" fontId="18" fillId="0" borderId="0" xfId="4" applyNumberFormat="1" applyFont="1"/>
    <xf numFmtId="164" fontId="6" fillId="4" borderId="6" xfId="1" applyNumberFormat="1" applyFont="1" applyFill="1" applyBorder="1" applyAlignment="1">
      <alignment horizontal="center" wrapText="1"/>
    </xf>
    <xf numFmtId="0" fontId="11" fillId="0" borderId="0" xfId="4" applyFont="1" applyAlignment="1">
      <alignment horizontal="left" indent="1"/>
    </xf>
    <xf numFmtId="0" fontId="2" fillId="0" borderId="0" xfId="4" applyAlignment="1">
      <alignment horizontal="left" indent="1"/>
    </xf>
    <xf numFmtId="164" fontId="6" fillId="4" borderId="6" xfId="6" applyNumberFormat="1" applyFont="1" applyFill="1" applyBorder="1" applyAlignment="1">
      <alignment horizontal="center" wrapText="1"/>
    </xf>
    <xf numFmtId="0" fontId="2" fillId="6" borderId="10" xfId="0" applyFont="1" applyFill="1" applyBorder="1" applyAlignment="1">
      <alignment horizontal="center" vertical="top" wrapText="1"/>
    </xf>
    <xf numFmtId="0" fontId="2" fillId="6" borderId="11" xfId="0" applyFont="1" applyFill="1" applyBorder="1" applyAlignment="1">
      <alignment horizontal="center" vertical="top" wrapText="1"/>
    </xf>
    <xf numFmtId="0" fontId="2" fillId="6" borderId="12" xfId="0" applyFont="1" applyFill="1" applyBorder="1" applyAlignment="1">
      <alignment horizontal="center" vertical="top" wrapText="1"/>
    </xf>
    <xf numFmtId="0" fontId="11" fillId="0" borderId="0" xfId="0" applyFont="1" applyAlignment="1">
      <alignment horizontal="left" indent="1"/>
    </xf>
    <xf numFmtId="0" fontId="0" fillId="0" borderId="0" xfId="0" applyAlignment="1">
      <alignment horizontal="left" indent="1"/>
    </xf>
    <xf numFmtId="0" fontId="11" fillId="0" borderId="8" xfId="0" applyFont="1" applyBorder="1" applyAlignment="1">
      <alignment horizontal="left" indent="1"/>
    </xf>
    <xf numFmtId="0" fontId="0" fillId="0" borderId="8" xfId="0" applyBorder="1" applyAlignment="1">
      <alignment horizontal="left" indent="1"/>
    </xf>
    <xf numFmtId="164" fontId="6" fillId="4" borderId="6" xfId="1" applyNumberFormat="1" applyFont="1" applyFill="1" applyBorder="1" applyAlignment="1">
      <alignment horizontal="center" wrapText="1"/>
    </xf>
    <xf numFmtId="164" fontId="6" fillId="4" borderId="4" xfId="1" applyNumberFormat="1" applyFont="1" applyFill="1" applyBorder="1" applyAlignment="1">
      <alignment horizontal="center" wrapText="1"/>
    </xf>
    <xf numFmtId="0" fontId="11" fillId="0" borderId="7" xfId="0" applyFont="1" applyBorder="1" applyAlignment="1">
      <alignment horizontal="left" indent="1"/>
    </xf>
    <xf numFmtId="0" fontId="0" fillId="0" borderId="7" xfId="0" applyBorder="1" applyAlignment="1">
      <alignment horizontal="left" indent="1"/>
    </xf>
    <xf numFmtId="0" fontId="11" fillId="0" borderId="0" xfId="4" applyFont="1" applyAlignment="1">
      <alignment horizontal="left" indent="1"/>
    </xf>
    <xf numFmtId="0" fontId="2" fillId="0" borderId="0" xfId="4" applyAlignment="1">
      <alignment horizontal="left" indent="1"/>
    </xf>
    <xf numFmtId="164" fontId="6" fillId="4" borderId="6" xfId="6" applyNumberFormat="1" applyFont="1" applyFill="1" applyBorder="1" applyAlignment="1">
      <alignment horizontal="center" wrapText="1"/>
    </xf>
    <xf numFmtId="164" fontId="6" fillId="4" borderId="4" xfId="6" applyNumberFormat="1" applyFont="1" applyFill="1" applyBorder="1" applyAlignment="1">
      <alignment horizontal="center" wrapText="1"/>
    </xf>
    <xf numFmtId="0" fontId="2" fillId="6" borderId="10" xfId="4" applyFont="1" applyFill="1" applyBorder="1" applyAlignment="1">
      <alignment horizontal="center" vertical="top" wrapText="1"/>
    </xf>
    <xf numFmtId="0" fontId="2" fillId="6" borderId="11" xfId="4" applyFont="1" applyFill="1" applyBorder="1" applyAlignment="1">
      <alignment horizontal="center" vertical="top" wrapText="1"/>
    </xf>
    <xf numFmtId="0" fontId="2" fillId="6" borderId="12" xfId="4" applyFont="1" applyFill="1" applyBorder="1" applyAlignment="1">
      <alignment horizontal="center" vertical="top" wrapText="1"/>
    </xf>
    <xf numFmtId="0" fontId="11" fillId="0" borderId="7" xfId="4" applyFont="1" applyBorder="1" applyAlignment="1">
      <alignment horizontal="left" indent="1"/>
    </xf>
    <xf numFmtId="0" fontId="2" fillId="0" borderId="7" xfId="4" applyBorder="1" applyAlignment="1">
      <alignment horizontal="left" indent="1"/>
    </xf>
    <xf numFmtId="0" fontId="30" fillId="0" borderId="0" xfId="13" applyFont="1"/>
    <xf numFmtId="0" fontId="30" fillId="0" borderId="0" xfId="13" applyFont="1" applyAlignment="1">
      <alignment vertical="top"/>
    </xf>
    <xf numFmtId="0" fontId="30" fillId="0" borderId="0" xfId="13" applyFont="1" applyAlignment="1">
      <alignment vertical="top" wrapText="1"/>
    </xf>
    <xf numFmtId="0" fontId="31" fillId="0" borderId="0" xfId="13" applyFont="1" applyAlignment="1">
      <alignment vertical="top"/>
    </xf>
    <xf numFmtId="0" fontId="32" fillId="0" borderId="0" xfId="13" applyFont="1" applyAlignment="1">
      <alignment vertical="top"/>
    </xf>
    <xf numFmtId="0" fontId="29" fillId="0" borderId="0" xfId="2" applyFont="1" applyAlignment="1" applyProtection="1">
      <alignment vertical="top"/>
    </xf>
    <xf numFmtId="0" fontId="28" fillId="2" borderId="0" xfId="0" applyFont="1" applyFill="1" applyBorder="1" applyAlignment="1">
      <alignment wrapText="1"/>
    </xf>
    <xf numFmtId="0" fontId="28" fillId="8" borderId="9" xfId="7" applyFont="1" applyFill="1" applyBorder="1" applyAlignment="1">
      <alignment vertical="top" wrapText="1"/>
    </xf>
  </cellXfs>
  <cellStyles count="14">
    <cellStyle name="Comma" xfId="1" builtinId="3"/>
    <cellStyle name="Comma 2" xfId="6"/>
    <cellStyle name="Hyperlink" xfId="2" builtinId="8"/>
    <cellStyle name="Hyperlink 3" xfId="12"/>
    <cellStyle name="Normal" xfId="0" builtinId="0"/>
    <cellStyle name="Normal 2" xfId="3"/>
    <cellStyle name="Normal 2 2" xfId="4"/>
    <cellStyle name="Normal 2 3" xfId="5"/>
    <cellStyle name="Normal 2 4" xfId="7"/>
    <cellStyle name="Normal 2 5" xfId="8"/>
    <cellStyle name="Normal 2 6" xfId="9"/>
    <cellStyle name="Normal 2 7" xfId="10"/>
    <cellStyle name="Normal 2 8" xfId="11"/>
    <cellStyle name="Normal 3" xfId="13"/>
  </cellStyles>
  <dxfs count="0"/>
  <tableStyles count="0" defaultTableStyle="TableStyleMedium9" defaultPivotStyle="PivotStyleLight16"/>
  <colors>
    <mruColors>
      <color rgb="FF0074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jetreports.com/web"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333375</xdr:colOff>
      <xdr:row>15</xdr:row>
      <xdr:rowOff>180975</xdr:rowOff>
    </xdr:from>
    <xdr:to>
      <xdr:col>1</xdr:col>
      <xdr:colOff>757403</xdr:colOff>
      <xdr:row>17</xdr:row>
      <xdr:rowOff>142701</xdr:rowOff>
    </xdr:to>
    <xdr:sp macro="" textlink="">
      <xdr:nvSpPr>
        <xdr:cNvPr id="4" name="Oval 3"/>
        <xdr:cNvSpPr/>
      </xdr:nvSpPr>
      <xdr:spPr>
        <a:xfrm>
          <a:off x="923925" y="3286125"/>
          <a:ext cx="424028" cy="371301"/>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n-US" sz="1600" b="1">
              <a:solidFill>
                <a:sysClr val="windowText" lastClr="000000"/>
              </a:solidFill>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314325</xdr:colOff>
      <xdr:row>17</xdr:row>
      <xdr:rowOff>142875</xdr:rowOff>
    </xdr:from>
    <xdr:to>
      <xdr:col>1</xdr:col>
      <xdr:colOff>738353</xdr:colOff>
      <xdr:row>18</xdr:row>
      <xdr:rowOff>95076</xdr:rowOff>
    </xdr:to>
    <xdr:sp macro="" textlink="">
      <xdr:nvSpPr>
        <xdr:cNvPr id="4" name="Oval 3"/>
        <xdr:cNvSpPr/>
      </xdr:nvSpPr>
      <xdr:spPr>
        <a:xfrm>
          <a:off x="904875" y="3495675"/>
          <a:ext cx="424028" cy="371301"/>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n-US" sz="1600" b="1">
              <a:solidFill>
                <a:sysClr val="windowText" lastClr="000000"/>
              </a:solidFill>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17</xdr:row>
      <xdr:rowOff>142875</xdr:rowOff>
    </xdr:from>
    <xdr:to>
      <xdr:col>1</xdr:col>
      <xdr:colOff>738353</xdr:colOff>
      <xdr:row>18</xdr:row>
      <xdr:rowOff>95076</xdr:rowOff>
    </xdr:to>
    <xdr:sp macro="" textlink="">
      <xdr:nvSpPr>
        <xdr:cNvPr id="2" name="Oval 1"/>
        <xdr:cNvSpPr/>
      </xdr:nvSpPr>
      <xdr:spPr>
        <a:xfrm>
          <a:off x="923925" y="3381375"/>
          <a:ext cx="290678" cy="142701"/>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n-US" sz="1600" b="1">
              <a:solidFill>
                <a:sysClr val="windowText" lastClr="000000"/>
              </a:solidFil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1.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tabSelected="1" workbookViewId="0"/>
  </sheetViews>
  <sheetFormatPr defaultColWidth="9.140625" defaultRowHeight="14.25" x14ac:dyDescent="0.25"/>
  <cols>
    <col min="1" max="1" width="4.42578125" style="151" hidden="1" customWidth="1"/>
    <col min="2" max="2" width="9.140625" style="151"/>
    <col min="3" max="3" width="32" style="152" bestFit="1" customWidth="1"/>
    <col min="4" max="4" width="77.28515625" style="153" customWidth="1"/>
    <col min="5" max="5" width="10.140625" style="152" customWidth="1"/>
    <col min="6" max="16384" width="9.140625" style="151"/>
  </cols>
  <sheetData>
    <row r="1" spans="1:5" ht="14.25" hidden="1" customHeight="1" x14ac:dyDescent="0.25">
      <c r="A1" s="151" t="s">
        <v>11</v>
      </c>
    </row>
    <row r="7" spans="1:5" ht="30.75" x14ac:dyDescent="0.25">
      <c r="C7" s="154" t="s">
        <v>12</v>
      </c>
    </row>
    <row r="9" spans="1:5" ht="142.5" x14ac:dyDescent="0.25">
      <c r="C9" s="155" t="s">
        <v>13</v>
      </c>
      <c r="D9" s="153" t="s">
        <v>348</v>
      </c>
    </row>
    <row r="10" spans="1:5" x14ac:dyDescent="0.25">
      <c r="C10" s="155"/>
    </row>
    <row r="11" spans="1:5" x14ac:dyDescent="0.25">
      <c r="C11" s="155" t="s">
        <v>333</v>
      </c>
      <c r="D11" s="153" t="s">
        <v>334</v>
      </c>
    </row>
    <row r="12" spans="1:5" ht="42.75" x14ac:dyDescent="0.25">
      <c r="C12" s="155"/>
      <c r="D12" s="158" t="s">
        <v>44</v>
      </c>
    </row>
    <row r="13" spans="1:5" x14ac:dyDescent="0.25">
      <c r="C13" s="155"/>
      <c r="D13" s="157"/>
    </row>
    <row r="14" spans="1:5" ht="42.75" x14ac:dyDescent="0.25">
      <c r="C14" s="155" t="s">
        <v>331</v>
      </c>
      <c r="D14" s="153" t="s">
        <v>335</v>
      </c>
      <c r="E14" s="156" t="s">
        <v>332</v>
      </c>
    </row>
    <row r="15" spans="1:5" ht="16.5" customHeight="1" x14ac:dyDescent="0.25">
      <c r="C15" s="155"/>
    </row>
    <row r="16" spans="1:5" ht="28.5" x14ac:dyDescent="0.25">
      <c r="C16" s="155" t="s">
        <v>326</v>
      </c>
      <c r="D16" s="153" t="s">
        <v>336</v>
      </c>
      <c r="E16" s="156" t="s">
        <v>327</v>
      </c>
    </row>
    <row r="17" spans="3:5" x14ac:dyDescent="0.25">
      <c r="C17" s="155"/>
    </row>
    <row r="18" spans="3:5" ht="57" x14ac:dyDescent="0.25">
      <c r="C18" s="155" t="s">
        <v>330</v>
      </c>
      <c r="D18" s="153" t="s">
        <v>337</v>
      </c>
      <c r="E18" s="156" t="s">
        <v>338</v>
      </c>
    </row>
    <row r="19" spans="3:5" x14ac:dyDescent="0.25">
      <c r="C19" s="155"/>
    </row>
    <row r="20" spans="3:5" ht="28.5" x14ac:dyDescent="0.25">
      <c r="C20" s="155" t="s">
        <v>14</v>
      </c>
      <c r="D20" s="153" t="s">
        <v>339</v>
      </c>
      <c r="E20" s="156" t="s">
        <v>340</v>
      </c>
    </row>
    <row r="21" spans="3:5" x14ac:dyDescent="0.25">
      <c r="C21" s="155"/>
    </row>
    <row r="22" spans="3:5" x14ac:dyDescent="0.25">
      <c r="C22" s="155" t="s">
        <v>15</v>
      </c>
      <c r="D22" s="153" t="s">
        <v>341</v>
      </c>
      <c r="E22" s="156" t="s">
        <v>342</v>
      </c>
    </row>
    <row r="23" spans="3:5" x14ac:dyDescent="0.25">
      <c r="C23" s="155"/>
    </row>
    <row r="24" spans="3:5" x14ac:dyDescent="0.25">
      <c r="C24" s="155" t="s">
        <v>16</v>
      </c>
      <c r="D24" s="153" t="s">
        <v>343</v>
      </c>
      <c r="E24" s="156" t="s">
        <v>344</v>
      </c>
    </row>
    <row r="25" spans="3:5" x14ac:dyDescent="0.25">
      <c r="C25" s="155"/>
    </row>
    <row r="26" spans="3:5" ht="71.25" x14ac:dyDescent="0.25">
      <c r="C26" s="155" t="s">
        <v>345</v>
      </c>
      <c r="D26" s="153" t="s">
        <v>346</v>
      </c>
    </row>
    <row r="27" spans="3:5" x14ac:dyDescent="0.25">
      <c r="C27" s="155"/>
    </row>
    <row r="28" spans="3:5" x14ac:dyDescent="0.25">
      <c r="C28" s="155" t="s">
        <v>17</v>
      </c>
      <c r="D28" s="153" t="s">
        <v>347</v>
      </c>
    </row>
  </sheetData>
  <hyperlinks>
    <hyperlink ref="E22" r:id="rId1"/>
    <hyperlink ref="E20" r:id="rId2"/>
    <hyperlink ref="E16" r:id="rId3"/>
    <hyperlink ref="E14" r:id="rId4"/>
    <hyperlink ref="E24" r:id="rId5"/>
    <hyperlink ref="E18" r:id="rId6"/>
  </hyperlinks>
  <pageMargins left="0.25" right="0.25" top="0.75" bottom="0.75" header="0.3" footer="0.3"/>
  <pageSetup scale="63" orientation="portrait" r:id="rId7"/>
  <headerFooter alignWithMargins="0"/>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heetViews>
  <sheetFormatPr defaultRowHeight="12.75" x14ac:dyDescent="0.2"/>
  <sheetData>
    <row r="1" spans="1:7" x14ac:dyDescent="0.2">
      <c r="A1" s="68" t="s">
        <v>354</v>
      </c>
      <c r="B1" s="68" t="s">
        <v>7</v>
      </c>
      <c r="C1" s="68" t="s">
        <v>7</v>
      </c>
    </row>
    <row r="2" spans="1:7" x14ac:dyDescent="0.2">
      <c r="A2" s="68" t="s">
        <v>7</v>
      </c>
      <c r="B2" s="68" t="s">
        <v>6</v>
      </c>
      <c r="C2" s="68" t="s">
        <v>51</v>
      </c>
    </row>
    <row r="3" spans="1:7" x14ac:dyDescent="0.2">
      <c r="A3" s="68" t="s">
        <v>7</v>
      </c>
      <c r="B3" s="68" t="s">
        <v>22</v>
      </c>
      <c r="C3" s="68" t="s">
        <v>52</v>
      </c>
    </row>
    <row r="4" spans="1:7" x14ac:dyDescent="0.2">
      <c r="A4" s="68" t="s">
        <v>7</v>
      </c>
      <c r="B4" s="68" t="s">
        <v>10</v>
      </c>
      <c r="C4" s="68" t="s">
        <v>53</v>
      </c>
    </row>
    <row r="5" spans="1:7" x14ac:dyDescent="0.2">
      <c r="A5" s="68" t="s">
        <v>7</v>
      </c>
      <c r="B5" s="68" t="s">
        <v>39</v>
      </c>
      <c r="C5" s="68" t="s">
        <v>104</v>
      </c>
    </row>
    <row r="6" spans="1:7" x14ac:dyDescent="0.2">
      <c r="A6" s="68" t="s">
        <v>7</v>
      </c>
      <c r="B6" s="68" t="s">
        <v>40</v>
      </c>
      <c r="C6" s="68" t="s">
        <v>105</v>
      </c>
    </row>
    <row r="7" spans="1:7" x14ac:dyDescent="0.2">
      <c r="A7" s="68" t="s">
        <v>7</v>
      </c>
      <c r="B7" s="68" t="s">
        <v>41</v>
      </c>
    </row>
    <row r="9" spans="1:7" x14ac:dyDescent="0.2">
      <c r="C9" s="68" t="s">
        <v>106</v>
      </c>
      <c r="G9" s="68" t="s">
        <v>107</v>
      </c>
    </row>
    <row r="10" spans="1:7" x14ac:dyDescent="0.2">
      <c r="G10" s="68" t="s">
        <v>27</v>
      </c>
    </row>
    <row r="11" spans="1:7" x14ac:dyDescent="0.2">
      <c r="G11" s="68" t="s">
        <v>108</v>
      </c>
    </row>
    <row r="12" spans="1:7" x14ac:dyDescent="0.2">
      <c r="G12" s="68" t="s">
        <v>24</v>
      </c>
    </row>
    <row r="15" spans="1:7" x14ac:dyDescent="0.2">
      <c r="E15" s="68" t="s">
        <v>29</v>
      </c>
      <c r="F15" s="68" t="s">
        <v>54</v>
      </c>
    </row>
    <row r="16" spans="1:7" x14ac:dyDescent="0.2">
      <c r="E16" s="68" t="s">
        <v>23</v>
      </c>
      <c r="F16" s="68" t="s">
        <v>55</v>
      </c>
    </row>
    <row r="17" spans="2:10" x14ac:dyDescent="0.2">
      <c r="H17" s="68" t="s">
        <v>25</v>
      </c>
    </row>
    <row r="18" spans="2:10" x14ac:dyDescent="0.2">
      <c r="H18" s="68" t="s">
        <v>109</v>
      </c>
      <c r="J18" s="68" t="s">
        <v>8</v>
      </c>
    </row>
    <row r="19" spans="2:10" x14ac:dyDescent="0.2">
      <c r="C19" s="68" t="s">
        <v>9</v>
      </c>
      <c r="E19" s="68" t="s">
        <v>0</v>
      </c>
    </row>
    <row r="20" spans="2:10" x14ac:dyDescent="0.2">
      <c r="B20" s="68" t="s">
        <v>43</v>
      </c>
      <c r="C20" s="68" t="s">
        <v>241</v>
      </c>
      <c r="E20" s="68" t="s">
        <v>66</v>
      </c>
      <c r="H20" s="68" t="s">
        <v>110</v>
      </c>
      <c r="J20" s="68" t="s">
        <v>68</v>
      </c>
    </row>
    <row r="21" spans="2:10" x14ac:dyDescent="0.2">
      <c r="C21" s="68" t="s">
        <v>242</v>
      </c>
      <c r="E21" s="68" t="s">
        <v>69</v>
      </c>
      <c r="H21" s="68" t="s">
        <v>111</v>
      </c>
      <c r="J21" s="68" t="s">
        <v>70</v>
      </c>
    </row>
    <row r="22" spans="2:10" x14ac:dyDescent="0.2">
      <c r="C22" s="68" t="s">
        <v>243</v>
      </c>
      <c r="E22" s="68" t="s">
        <v>112</v>
      </c>
      <c r="H22" s="68" t="s">
        <v>113</v>
      </c>
      <c r="J22" s="68" t="s">
        <v>114</v>
      </c>
    </row>
    <row r="23" spans="2:10" x14ac:dyDescent="0.2">
      <c r="C23" s="68" t="s">
        <v>244</v>
      </c>
      <c r="E23" s="68" t="s">
        <v>115</v>
      </c>
      <c r="H23" s="68" t="s">
        <v>116</v>
      </c>
      <c r="J23" s="68" t="s">
        <v>117</v>
      </c>
    </row>
    <row r="24" spans="2:10" x14ac:dyDescent="0.2">
      <c r="E24" s="68" t="s">
        <v>1</v>
      </c>
      <c r="H24" s="68" t="s">
        <v>272</v>
      </c>
      <c r="J24" s="68" t="s">
        <v>273</v>
      </c>
    </row>
    <row r="25" spans="2:10" x14ac:dyDescent="0.2">
      <c r="C25" s="68" t="s">
        <v>240</v>
      </c>
      <c r="E25" s="68" t="s">
        <v>74</v>
      </c>
      <c r="H25" s="68" t="s">
        <v>306</v>
      </c>
      <c r="J25" s="68" t="s">
        <v>76</v>
      </c>
    </row>
    <row r="26" spans="2:10" x14ac:dyDescent="0.2">
      <c r="C26" s="68" t="s">
        <v>254</v>
      </c>
      <c r="E26" s="68" t="s">
        <v>77</v>
      </c>
      <c r="H26" s="68" t="s">
        <v>274</v>
      </c>
      <c r="J26" s="68" t="s">
        <v>79</v>
      </c>
    </row>
    <row r="27" spans="2:10" x14ac:dyDescent="0.2">
      <c r="C27" s="68" t="s">
        <v>255</v>
      </c>
      <c r="E27" s="68" t="s">
        <v>80</v>
      </c>
      <c r="H27" s="68" t="s">
        <v>118</v>
      </c>
      <c r="J27" s="68" t="s">
        <v>82</v>
      </c>
    </row>
    <row r="28" spans="2:10" x14ac:dyDescent="0.2">
      <c r="C28" s="68" t="s">
        <v>256</v>
      </c>
      <c r="E28" s="68" t="s">
        <v>83</v>
      </c>
      <c r="H28" s="68" t="s">
        <v>119</v>
      </c>
      <c r="J28" s="68" t="s">
        <v>85</v>
      </c>
    </row>
    <row r="29" spans="2:10" x14ac:dyDescent="0.2">
      <c r="C29" s="68" t="s">
        <v>257</v>
      </c>
      <c r="E29" s="68" t="s">
        <v>120</v>
      </c>
      <c r="H29" s="68" t="s">
        <v>121</v>
      </c>
      <c r="J29" s="68" t="s">
        <v>122</v>
      </c>
    </row>
    <row r="30" spans="2:10" x14ac:dyDescent="0.2">
      <c r="C30" s="68" t="s">
        <v>258</v>
      </c>
      <c r="E30" s="68" t="s">
        <v>123</v>
      </c>
      <c r="H30" s="68" t="s">
        <v>124</v>
      </c>
      <c r="J30" s="68" t="s">
        <v>125</v>
      </c>
    </row>
    <row r="31" spans="2:10" x14ac:dyDescent="0.2">
      <c r="C31" s="68" t="s">
        <v>259</v>
      </c>
      <c r="E31" s="68" t="s">
        <v>126</v>
      </c>
      <c r="H31" s="68" t="s">
        <v>127</v>
      </c>
      <c r="J31" s="68" t="s">
        <v>128</v>
      </c>
    </row>
    <row r="32" spans="2:10" x14ac:dyDescent="0.2">
      <c r="C32" s="68" t="s">
        <v>261</v>
      </c>
      <c r="E32" s="68" t="s">
        <v>248</v>
      </c>
      <c r="H32" s="68" t="s">
        <v>275</v>
      </c>
      <c r="J32" s="68" t="s">
        <v>249</v>
      </c>
    </row>
    <row r="33" spans="3:10" x14ac:dyDescent="0.2">
      <c r="E33" s="68" t="s">
        <v>2</v>
      </c>
      <c r="H33" s="68" t="s">
        <v>307</v>
      </c>
      <c r="J33" s="68" t="s">
        <v>308</v>
      </c>
    </row>
    <row r="35" spans="3:10" x14ac:dyDescent="0.2">
      <c r="E35" s="68" t="s">
        <v>3</v>
      </c>
      <c r="H35" s="68" t="s">
        <v>316</v>
      </c>
      <c r="J35" s="68" t="s">
        <v>317</v>
      </c>
    </row>
    <row r="37" spans="3:10" x14ac:dyDescent="0.2">
      <c r="C37" s="68" t="s">
        <v>31</v>
      </c>
      <c r="E37" s="68" t="s">
        <v>92</v>
      </c>
      <c r="H37" s="68" t="s">
        <v>129</v>
      </c>
      <c r="J37" s="68" t="s">
        <v>94</v>
      </c>
    </row>
    <row r="38" spans="3:10" x14ac:dyDescent="0.2">
      <c r="C38" s="68" t="s">
        <v>32</v>
      </c>
      <c r="E38" s="68" t="s">
        <v>95</v>
      </c>
      <c r="H38" s="68" t="s">
        <v>130</v>
      </c>
      <c r="J38" s="68" t="s">
        <v>97</v>
      </c>
    </row>
    <row r="39" spans="3:10" x14ac:dyDescent="0.2">
      <c r="C39" s="68" t="s">
        <v>33</v>
      </c>
      <c r="E39" s="68" t="s">
        <v>98</v>
      </c>
      <c r="H39" s="68" t="s">
        <v>131</v>
      </c>
      <c r="J39" s="68" t="s">
        <v>100</v>
      </c>
    </row>
    <row r="40" spans="3:10" x14ac:dyDescent="0.2">
      <c r="C40" s="68" t="s">
        <v>34</v>
      </c>
      <c r="E40" s="68" t="s">
        <v>101</v>
      </c>
      <c r="H40" s="68" t="s">
        <v>132</v>
      </c>
      <c r="J40" s="68" t="s">
        <v>103</v>
      </c>
    </row>
    <row r="41" spans="3:10" x14ac:dyDescent="0.2">
      <c r="C41" s="68" t="s">
        <v>35</v>
      </c>
      <c r="E41" s="68" t="s">
        <v>133</v>
      </c>
      <c r="H41" s="68" t="s">
        <v>134</v>
      </c>
      <c r="J41" s="68" t="s">
        <v>135</v>
      </c>
    </row>
    <row r="42" spans="3:10" x14ac:dyDescent="0.2">
      <c r="C42" s="68" t="s">
        <v>36</v>
      </c>
      <c r="E42" s="68" t="s">
        <v>136</v>
      </c>
      <c r="H42" s="68" t="s">
        <v>137</v>
      </c>
      <c r="J42" s="68" t="s">
        <v>138</v>
      </c>
    </row>
    <row r="43" spans="3:10" x14ac:dyDescent="0.2">
      <c r="C43" s="68" t="s">
        <v>37</v>
      </c>
      <c r="E43" s="68" t="s">
        <v>139</v>
      </c>
      <c r="H43" s="68" t="s">
        <v>140</v>
      </c>
      <c r="J43" s="68" t="s">
        <v>141</v>
      </c>
    </row>
    <row r="44" spans="3:10" x14ac:dyDescent="0.2">
      <c r="E44" s="68" t="s">
        <v>4</v>
      </c>
      <c r="H44" s="68" t="s">
        <v>276</v>
      </c>
      <c r="J44" s="68" t="s">
        <v>277</v>
      </c>
    </row>
    <row r="46" spans="3:10" x14ac:dyDescent="0.2">
      <c r="E46" s="68" t="s">
        <v>5</v>
      </c>
      <c r="H46" s="68" t="s">
        <v>321</v>
      </c>
      <c r="J46" s="68" t="s">
        <v>322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heetViews>
  <sheetFormatPr defaultRowHeight="12.75" x14ac:dyDescent="0.2"/>
  <sheetData>
    <row r="1" spans="1:7" x14ac:dyDescent="0.2">
      <c r="A1" s="68" t="s">
        <v>354</v>
      </c>
      <c r="B1" s="68" t="s">
        <v>7</v>
      </c>
      <c r="C1" s="68" t="s">
        <v>7</v>
      </c>
    </row>
    <row r="2" spans="1:7" x14ac:dyDescent="0.2">
      <c r="A2" s="68" t="s">
        <v>7</v>
      </c>
      <c r="B2" s="68" t="s">
        <v>6</v>
      </c>
      <c r="C2" s="68" t="s">
        <v>51</v>
      </c>
    </row>
    <row r="3" spans="1:7" x14ac:dyDescent="0.2">
      <c r="A3" s="68" t="s">
        <v>7</v>
      </c>
      <c r="B3" s="68" t="s">
        <v>22</v>
      </c>
      <c r="C3" s="68" t="s">
        <v>52</v>
      </c>
    </row>
    <row r="4" spans="1:7" x14ac:dyDescent="0.2">
      <c r="A4" s="68" t="s">
        <v>7</v>
      </c>
      <c r="B4" s="68" t="s">
        <v>10</v>
      </c>
      <c r="C4" s="68" t="s">
        <v>53</v>
      </c>
    </row>
    <row r="5" spans="1:7" x14ac:dyDescent="0.2">
      <c r="A5" s="68" t="s">
        <v>7</v>
      </c>
      <c r="B5" s="68" t="s">
        <v>39</v>
      </c>
      <c r="C5" s="68" t="s">
        <v>104</v>
      </c>
    </row>
    <row r="6" spans="1:7" x14ac:dyDescent="0.2">
      <c r="A6" s="68" t="s">
        <v>7</v>
      </c>
      <c r="B6" s="68" t="s">
        <v>40</v>
      </c>
      <c r="C6" s="68" t="s">
        <v>105</v>
      </c>
    </row>
    <row r="7" spans="1:7" x14ac:dyDescent="0.2">
      <c r="A7" s="68" t="s">
        <v>7</v>
      </c>
      <c r="B7" s="68" t="s">
        <v>41</v>
      </c>
    </row>
    <row r="9" spans="1:7" x14ac:dyDescent="0.2">
      <c r="C9" s="68" t="s">
        <v>106</v>
      </c>
      <c r="G9" s="68" t="s">
        <v>107</v>
      </c>
    </row>
    <row r="10" spans="1:7" x14ac:dyDescent="0.2">
      <c r="G10" s="68" t="s">
        <v>27</v>
      </c>
    </row>
    <row r="11" spans="1:7" x14ac:dyDescent="0.2">
      <c r="G11" s="68" t="s">
        <v>108</v>
      </c>
    </row>
    <row r="12" spans="1:7" x14ac:dyDescent="0.2">
      <c r="G12" s="68" t="s">
        <v>24</v>
      </c>
    </row>
    <row r="15" spans="1:7" x14ac:dyDescent="0.2">
      <c r="E15" s="68" t="s">
        <v>29</v>
      </c>
      <c r="F15" s="68" t="s">
        <v>54</v>
      </c>
    </row>
    <row r="16" spans="1:7" x14ac:dyDescent="0.2">
      <c r="E16" s="68" t="s">
        <v>23</v>
      </c>
      <c r="F16" s="68" t="s">
        <v>55</v>
      </c>
    </row>
    <row r="17" spans="2:10" x14ac:dyDescent="0.2">
      <c r="H17" s="68" t="s">
        <v>25</v>
      </c>
    </row>
    <row r="18" spans="2:10" x14ac:dyDescent="0.2">
      <c r="H18" s="68" t="s">
        <v>109</v>
      </c>
      <c r="J18" s="68" t="s">
        <v>8</v>
      </c>
    </row>
    <row r="19" spans="2:10" x14ac:dyDescent="0.2">
      <c r="C19" s="68" t="s">
        <v>9</v>
      </c>
      <c r="E19" s="68" t="s">
        <v>0</v>
      </c>
    </row>
    <row r="20" spans="2:10" x14ac:dyDescent="0.2">
      <c r="B20" s="68" t="s">
        <v>43</v>
      </c>
      <c r="C20" s="68" t="s">
        <v>241</v>
      </c>
      <c r="E20" s="68" t="s">
        <v>66</v>
      </c>
      <c r="H20" s="68" t="s">
        <v>110</v>
      </c>
      <c r="J20" s="68" t="s">
        <v>68</v>
      </c>
    </row>
    <row r="21" spans="2:10" x14ac:dyDescent="0.2">
      <c r="C21" s="68" t="s">
        <v>242</v>
      </c>
      <c r="E21" s="68" t="s">
        <v>69</v>
      </c>
      <c r="H21" s="68" t="s">
        <v>111</v>
      </c>
      <c r="J21" s="68" t="s">
        <v>70</v>
      </c>
    </row>
    <row r="22" spans="2:10" x14ac:dyDescent="0.2">
      <c r="C22" s="68" t="s">
        <v>243</v>
      </c>
      <c r="E22" s="68" t="s">
        <v>112</v>
      </c>
      <c r="H22" s="68" t="s">
        <v>113</v>
      </c>
      <c r="J22" s="68" t="s">
        <v>114</v>
      </c>
    </row>
    <row r="23" spans="2:10" x14ac:dyDescent="0.2">
      <c r="C23" s="68" t="s">
        <v>244</v>
      </c>
      <c r="E23" s="68" t="s">
        <v>115</v>
      </c>
      <c r="H23" s="68" t="s">
        <v>116</v>
      </c>
      <c r="J23" s="68" t="s">
        <v>117</v>
      </c>
    </row>
    <row r="24" spans="2:10" x14ac:dyDescent="0.2">
      <c r="E24" s="68" t="s">
        <v>1</v>
      </c>
      <c r="H24" s="68" t="s">
        <v>272</v>
      </c>
      <c r="J24" s="68" t="s">
        <v>273</v>
      </c>
    </row>
    <row r="25" spans="2:10" x14ac:dyDescent="0.2">
      <c r="C25" s="68" t="s">
        <v>240</v>
      </c>
      <c r="E25" s="68" t="s">
        <v>74</v>
      </c>
      <c r="H25" s="68" t="s">
        <v>306</v>
      </c>
      <c r="J25" s="68" t="s">
        <v>76</v>
      </c>
    </row>
    <row r="26" spans="2:10" x14ac:dyDescent="0.2">
      <c r="C26" s="68" t="s">
        <v>254</v>
      </c>
      <c r="E26" s="68" t="s">
        <v>77</v>
      </c>
      <c r="H26" s="68" t="s">
        <v>274</v>
      </c>
      <c r="J26" s="68" t="s">
        <v>79</v>
      </c>
    </row>
    <row r="27" spans="2:10" x14ac:dyDescent="0.2">
      <c r="C27" s="68" t="s">
        <v>255</v>
      </c>
      <c r="E27" s="68" t="s">
        <v>80</v>
      </c>
      <c r="H27" s="68" t="s">
        <v>118</v>
      </c>
      <c r="J27" s="68" t="s">
        <v>82</v>
      </c>
    </row>
    <row r="28" spans="2:10" x14ac:dyDescent="0.2">
      <c r="C28" s="68" t="s">
        <v>256</v>
      </c>
      <c r="E28" s="68" t="s">
        <v>83</v>
      </c>
      <c r="H28" s="68" t="s">
        <v>119</v>
      </c>
      <c r="J28" s="68" t="s">
        <v>85</v>
      </c>
    </row>
    <row r="29" spans="2:10" x14ac:dyDescent="0.2">
      <c r="C29" s="68" t="s">
        <v>257</v>
      </c>
      <c r="E29" s="68" t="s">
        <v>120</v>
      </c>
      <c r="H29" s="68" t="s">
        <v>121</v>
      </c>
      <c r="J29" s="68" t="s">
        <v>122</v>
      </c>
    </row>
    <row r="30" spans="2:10" x14ac:dyDescent="0.2">
      <c r="C30" s="68" t="s">
        <v>258</v>
      </c>
      <c r="E30" s="68" t="s">
        <v>123</v>
      </c>
      <c r="H30" s="68" t="s">
        <v>124</v>
      </c>
      <c r="J30" s="68" t="s">
        <v>125</v>
      </c>
    </row>
    <row r="31" spans="2:10" x14ac:dyDescent="0.2">
      <c r="C31" s="68" t="s">
        <v>259</v>
      </c>
      <c r="E31" s="68" t="s">
        <v>126</v>
      </c>
      <c r="H31" s="68" t="s">
        <v>127</v>
      </c>
      <c r="J31" s="68" t="s">
        <v>128</v>
      </c>
    </row>
    <row r="32" spans="2:10" x14ac:dyDescent="0.2">
      <c r="C32" s="68" t="s">
        <v>261</v>
      </c>
      <c r="E32" s="68" t="s">
        <v>248</v>
      </c>
      <c r="H32" s="68" t="s">
        <v>275</v>
      </c>
      <c r="J32" s="68" t="s">
        <v>249</v>
      </c>
    </row>
    <row r="33" spans="3:10" x14ac:dyDescent="0.2">
      <c r="E33" s="68" t="s">
        <v>2</v>
      </c>
      <c r="H33" s="68" t="s">
        <v>307</v>
      </c>
      <c r="J33" s="68" t="s">
        <v>308</v>
      </c>
    </row>
    <row r="35" spans="3:10" x14ac:dyDescent="0.2">
      <c r="E35" s="68" t="s">
        <v>3</v>
      </c>
      <c r="H35" s="68" t="s">
        <v>316</v>
      </c>
      <c r="J35" s="68" t="s">
        <v>317</v>
      </c>
    </row>
    <row r="37" spans="3:10" x14ac:dyDescent="0.2">
      <c r="C37" s="68" t="s">
        <v>31</v>
      </c>
      <c r="E37" s="68" t="s">
        <v>92</v>
      </c>
      <c r="H37" s="68" t="s">
        <v>129</v>
      </c>
      <c r="J37" s="68" t="s">
        <v>94</v>
      </c>
    </row>
    <row r="38" spans="3:10" x14ac:dyDescent="0.2">
      <c r="C38" s="68" t="s">
        <v>32</v>
      </c>
      <c r="E38" s="68" t="s">
        <v>95</v>
      </c>
      <c r="H38" s="68" t="s">
        <v>130</v>
      </c>
      <c r="J38" s="68" t="s">
        <v>97</v>
      </c>
    </row>
    <row r="39" spans="3:10" x14ac:dyDescent="0.2">
      <c r="C39" s="68" t="s">
        <v>33</v>
      </c>
      <c r="E39" s="68" t="s">
        <v>98</v>
      </c>
      <c r="H39" s="68" t="s">
        <v>131</v>
      </c>
      <c r="J39" s="68" t="s">
        <v>100</v>
      </c>
    </row>
    <row r="40" spans="3:10" x14ac:dyDescent="0.2">
      <c r="C40" s="68" t="s">
        <v>34</v>
      </c>
      <c r="E40" s="68" t="s">
        <v>101</v>
      </c>
      <c r="H40" s="68" t="s">
        <v>132</v>
      </c>
      <c r="J40" s="68" t="s">
        <v>103</v>
      </c>
    </row>
    <row r="41" spans="3:10" x14ac:dyDescent="0.2">
      <c r="C41" s="68" t="s">
        <v>35</v>
      </c>
      <c r="E41" s="68" t="s">
        <v>133</v>
      </c>
      <c r="H41" s="68" t="s">
        <v>134</v>
      </c>
      <c r="J41" s="68" t="s">
        <v>135</v>
      </c>
    </row>
    <row r="42" spans="3:10" x14ac:dyDescent="0.2">
      <c r="C42" s="68" t="s">
        <v>36</v>
      </c>
      <c r="E42" s="68" t="s">
        <v>136</v>
      </c>
      <c r="H42" s="68" t="s">
        <v>137</v>
      </c>
      <c r="J42" s="68" t="s">
        <v>138</v>
      </c>
    </row>
    <row r="43" spans="3:10" x14ac:dyDescent="0.2">
      <c r="C43" s="68" t="s">
        <v>37</v>
      </c>
      <c r="E43" s="68" t="s">
        <v>139</v>
      </c>
      <c r="H43" s="68" t="s">
        <v>140</v>
      </c>
      <c r="J43" s="68" t="s">
        <v>141</v>
      </c>
    </row>
    <row r="44" spans="3:10" x14ac:dyDescent="0.2">
      <c r="E44" s="68" t="s">
        <v>4</v>
      </c>
      <c r="H44" s="68" t="s">
        <v>276</v>
      </c>
      <c r="J44" s="68" t="s">
        <v>277</v>
      </c>
    </row>
    <row r="46" spans="3:10" x14ac:dyDescent="0.2">
      <c r="E46" s="68" t="s">
        <v>5</v>
      </c>
      <c r="H46" s="68" t="s">
        <v>321</v>
      </c>
      <c r="J46" s="68" t="s">
        <v>322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heetViews>
  <sheetFormatPr defaultRowHeight="12.75" x14ac:dyDescent="0.2"/>
  <sheetData>
    <row r="1" spans="1:8" x14ac:dyDescent="0.2">
      <c r="A1" s="68" t="s">
        <v>356</v>
      </c>
      <c r="B1" s="68" t="s">
        <v>18</v>
      </c>
      <c r="C1" s="68" t="s">
        <v>19</v>
      </c>
      <c r="D1" s="68" t="s">
        <v>20</v>
      </c>
      <c r="E1" s="68" t="s">
        <v>328</v>
      </c>
    </row>
    <row r="3" spans="1:8" x14ac:dyDescent="0.2">
      <c r="A3" s="68" t="s">
        <v>21</v>
      </c>
      <c r="B3" s="68" t="s">
        <v>28</v>
      </c>
      <c r="C3" s="68" t="s">
        <v>350</v>
      </c>
      <c r="E3" s="68" t="s">
        <v>329</v>
      </c>
    </row>
    <row r="4" spans="1:8" x14ac:dyDescent="0.2">
      <c r="A4" s="68" t="s">
        <v>21</v>
      </c>
      <c r="B4" s="68" t="s">
        <v>22</v>
      </c>
      <c r="C4" s="68" t="s">
        <v>46</v>
      </c>
      <c r="D4" s="68" t="s">
        <v>47</v>
      </c>
      <c r="G4" s="68" t="s">
        <v>45</v>
      </c>
      <c r="H4" s="68" t="s">
        <v>25</v>
      </c>
    </row>
    <row r="5" spans="1:8" x14ac:dyDescent="0.2">
      <c r="A5" s="68" t="s">
        <v>21</v>
      </c>
      <c r="B5" s="68" t="s">
        <v>10</v>
      </c>
      <c r="C5" s="68" t="s">
        <v>46</v>
      </c>
      <c r="D5" s="68" t="s">
        <v>48</v>
      </c>
    </row>
    <row r="6" spans="1:8" x14ac:dyDescent="0.2">
      <c r="A6" s="68" t="s">
        <v>21</v>
      </c>
      <c r="B6" s="68" t="s">
        <v>38</v>
      </c>
      <c r="C6" s="68" t="s">
        <v>49</v>
      </c>
      <c r="D6" s="68" t="s">
        <v>50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sheetData>
    <row r="1" spans="1:11" x14ac:dyDescent="0.2">
      <c r="A1" s="68" t="s">
        <v>358</v>
      </c>
      <c r="B1" s="68" t="s">
        <v>7</v>
      </c>
      <c r="C1" s="68" t="s">
        <v>7</v>
      </c>
      <c r="I1" s="68" t="s">
        <v>142</v>
      </c>
    </row>
    <row r="2" spans="1:11" x14ac:dyDescent="0.2">
      <c r="A2" s="68" t="s">
        <v>7</v>
      </c>
      <c r="B2" s="68" t="s">
        <v>28</v>
      </c>
      <c r="C2" s="68" t="s">
        <v>51</v>
      </c>
    </row>
    <row r="3" spans="1:11" x14ac:dyDescent="0.2">
      <c r="A3" s="68" t="s">
        <v>7</v>
      </c>
      <c r="B3" s="68" t="s">
        <v>22</v>
      </c>
      <c r="C3" s="68" t="s">
        <v>52</v>
      </c>
    </row>
    <row r="4" spans="1:11" x14ac:dyDescent="0.2">
      <c r="A4" s="68" t="s">
        <v>7</v>
      </c>
      <c r="B4" s="68" t="s">
        <v>10</v>
      </c>
      <c r="C4" s="68" t="s">
        <v>53</v>
      </c>
    </row>
    <row r="7" spans="1:11" x14ac:dyDescent="0.2">
      <c r="G7" s="68" t="s">
        <v>30</v>
      </c>
    </row>
    <row r="8" spans="1:11" x14ac:dyDescent="0.2">
      <c r="G8" s="68" t="s">
        <v>42</v>
      </c>
    </row>
    <row r="9" spans="1:11" x14ac:dyDescent="0.2">
      <c r="G9" s="68" t="s">
        <v>24</v>
      </c>
    </row>
    <row r="12" spans="1:11" x14ac:dyDescent="0.2">
      <c r="E12" s="68" t="s">
        <v>29</v>
      </c>
      <c r="F12" s="68" t="s">
        <v>54</v>
      </c>
    </row>
    <row r="13" spans="1:11" x14ac:dyDescent="0.2">
      <c r="E13" s="68" t="s">
        <v>23</v>
      </c>
      <c r="F13" s="68" t="s">
        <v>55</v>
      </c>
    </row>
    <row r="14" spans="1:11" x14ac:dyDescent="0.2">
      <c r="H14" s="68" t="s">
        <v>26</v>
      </c>
    </row>
    <row r="15" spans="1:11" x14ac:dyDescent="0.2">
      <c r="H15" s="68" t="s">
        <v>56</v>
      </c>
      <c r="I15" s="68" t="s">
        <v>351</v>
      </c>
      <c r="K15" s="68" t="s">
        <v>8</v>
      </c>
    </row>
    <row r="16" spans="1:11" x14ac:dyDescent="0.2">
      <c r="C16" s="68" t="s">
        <v>9</v>
      </c>
      <c r="E16" s="68" t="s">
        <v>0</v>
      </c>
    </row>
    <row r="17" spans="2:11" x14ac:dyDescent="0.2">
      <c r="C17" s="68" t="s">
        <v>241</v>
      </c>
      <c r="E17" s="68" t="s">
        <v>57</v>
      </c>
      <c r="H17" s="68" t="s">
        <v>58</v>
      </c>
      <c r="I17" s="68" t="s">
        <v>143</v>
      </c>
      <c r="K17" s="68" t="s">
        <v>144</v>
      </c>
    </row>
    <row r="18" spans="2:11" x14ac:dyDescent="0.2">
      <c r="C18" s="68" t="s">
        <v>242</v>
      </c>
      <c r="E18" s="68" t="s">
        <v>60</v>
      </c>
      <c r="H18" s="68" t="s">
        <v>61</v>
      </c>
      <c r="I18" s="68" t="s">
        <v>145</v>
      </c>
      <c r="K18" s="68" t="s">
        <v>146</v>
      </c>
    </row>
    <row r="19" spans="2:11" x14ac:dyDescent="0.2">
      <c r="B19" s="68" t="s">
        <v>43</v>
      </c>
      <c r="C19" s="68" t="s">
        <v>243</v>
      </c>
      <c r="E19" s="68" t="s">
        <v>63</v>
      </c>
      <c r="H19" s="68" t="s">
        <v>64</v>
      </c>
      <c r="I19" s="68" t="s">
        <v>147</v>
      </c>
      <c r="K19" s="68" t="s">
        <v>148</v>
      </c>
    </row>
    <row r="20" spans="2:11" x14ac:dyDescent="0.2">
      <c r="C20" s="68" t="s">
        <v>244</v>
      </c>
      <c r="E20" s="68" t="s">
        <v>66</v>
      </c>
      <c r="H20" s="68" t="s">
        <v>67</v>
      </c>
      <c r="I20" s="68" t="s">
        <v>149</v>
      </c>
      <c r="K20" s="68" t="s">
        <v>150</v>
      </c>
    </row>
    <row r="21" spans="2:11" x14ac:dyDescent="0.2">
      <c r="E21" s="68" t="s">
        <v>1</v>
      </c>
      <c r="H21" s="68" t="s">
        <v>245</v>
      </c>
      <c r="I21" s="68" t="s">
        <v>250</v>
      </c>
      <c r="K21" s="68" t="s">
        <v>251</v>
      </c>
    </row>
    <row r="23" spans="2:11" x14ac:dyDescent="0.2">
      <c r="C23" s="68" t="s">
        <v>240</v>
      </c>
      <c r="E23" s="68" t="s">
        <v>115</v>
      </c>
      <c r="H23" s="68" t="s">
        <v>247</v>
      </c>
      <c r="I23" s="68" t="s">
        <v>252</v>
      </c>
      <c r="K23" s="68" t="s">
        <v>253</v>
      </c>
    </row>
    <row r="24" spans="2:11" x14ac:dyDescent="0.2">
      <c r="C24" s="68" t="s">
        <v>254</v>
      </c>
      <c r="E24" s="68" t="s">
        <v>71</v>
      </c>
      <c r="H24" s="68" t="s">
        <v>72</v>
      </c>
      <c r="I24" s="68" t="s">
        <v>151</v>
      </c>
      <c r="K24" s="68" t="s">
        <v>152</v>
      </c>
    </row>
    <row r="25" spans="2:11" x14ac:dyDescent="0.2">
      <c r="C25" s="68" t="s">
        <v>255</v>
      </c>
      <c r="E25" s="68" t="s">
        <v>74</v>
      </c>
      <c r="H25" s="68" t="s">
        <v>75</v>
      </c>
      <c r="I25" s="68" t="s">
        <v>153</v>
      </c>
      <c r="K25" s="68" t="s">
        <v>154</v>
      </c>
    </row>
    <row r="26" spans="2:11" x14ac:dyDescent="0.2">
      <c r="C26" s="68" t="s">
        <v>256</v>
      </c>
      <c r="E26" s="68" t="s">
        <v>77</v>
      </c>
      <c r="H26" s="68" t="s">
        <v>78</v>
      </c>
      <c r="I26" s="68" t="s">
        <v>155</v>
      </c>
      <c r="K26" s="68" t="s">
        <v>156</v>
      </c>
    </row>
    <row r="27" spans="2:11" x14ac:dyDescent="0.2">
      <c r="C27" s="68" t="s">
        <v>257</v>
      </c>
      <c r="E27" s="68" t="s">
        <v>80</v>
      </c>
      <c r="H27" s="68" t="s">
        <v>81</v>
      </c>
      <c r="I27" s="68" t="s">
        <v>157</v>
      </c>
      <c r="K27" s="68" t="s">
        <v>158</v>
      </c>
    </row>
    <row r="28" spans="2:11" x14ac:dyDescent="0.2">
      <c r="C28" s="68" t="s">
        <v>258</v>
      </c>
      <c r="E28" s="68" t="s">
        <v>83</v>
      </c>
      <c r="H28" s="68" t="s">
        <v>84</v>
      </c>
      <c r="I28" s="68" t="s">
        <v>159</v>
      </c>
      <c r="K28" s="68" t="s">
        <v>160</v>
      </c>
    </row>
    <row r="29" spans="2:11" x14ac:dyDescent="0.2">
      <c r="C29" s="68" t="s">
        <v>259</v>
      </c>
      <c r="E29" s="68" t="s">
        <v>120</v>
      </c>
      <c r="H29" s="68" t="s">
        <v>260</v>
      </c>
      <c r="I29" s="68" t="s">
        <v>278</v>
      </c>
      <c r="K29" s="68" t="s">
        <v>279</v>
      </c>
    </row>
    <row r="30" spans="2:11" x14ac:dyDescent="0.2">
      <c r="C30" s="68" t="s">
        <v>261</v>
      </c>
      <c r="E30" s="68" t="s">
        <v>123</v>
      </c>
      <c r="H30" s="68" t="s">
        <v>262</v>
      </c>
      <c r="I30" s="68" t="s">
        <v>280</v>
      </c>
      <c r="K30" s="68" t="s">
        <v>281</v>
      </c>
    </row>
    <row r="31" spans="2:11" x14ac:dyDescent="0.2">
      <c r="E31" s="68" t="s">
        <v>2</v>
      </c>
      <c r="H31" s="68" t="s">
        <v>263</v>
      </c>
      <c r="I31" s="68" t="s">
        <v>282</v>
      </c>
      <c r="K31" s="68" t="s">
        <v>283</v>
      </c>
    </row>
    <row r="33" spans="3:11" x14ac:dyDescent="0.2">
      <c r="E33" s="68" t="s">
        <v>3</v>
      </c>
      <c r="H33" s="68" t="s">
        <v>265</v>
      </c>
      <c r="I33" s="68" t="s">
        <v>284</v>
      </c>
      <c r="K33" s="68" t="s">
        <v>285</v>
      </c>
    </row>
    <row r="35" spans="3:11" x14ac:dyDescent="0.2">
      <c r="C35" s="68" t="s">
        <v>31</v>
      </c>
      <c r="E35" s="68" t="s">
        <v>86</v>
      </c>
      <c r="H35" s="68" t="s">
        <v>87</v>
      </c>
      <c r="I35" s="68" t="s">
        <v>161</v>
      </c>
      <c r="K35" s="68" t="s">
        <v>162</v>
      </c>
    </row>
    <row r="36" spans="3:11" x14ac:dyDescent="0.2">
      <c r="C36" s="68" t="s">
        <v>32</v>
      </c>
      <c r="E36" s="68" t="s">
        <v>89</v>
      </c>
      <c r="H36" s="68" t="s">
        <v>90</v>
      </c>
      <c r="I36" s="68" t="s">
        <v>163</v>
      </c>
      <c r="K36" s="68" t="s">
        <v>164</v>
      </c>
    </row>
    <row r="37" spans="3:11" x14ac:dyDescent="0.2">
      <c r="C37" s="68" t="s">
        <v>33</v>
      </c>
      <c r="E37" s="68" t="s">
        <v>92</v>
      </c>
      <c r="H37" s="68" t="s">
        <v>93</v>
      </c>
      <c r="I37" s="68" t="s">
        <v>165</v>
      </c>
      <c r="K37" s="68" t="s">
        <v>166</v>
      </c>
    </row>
    <row r="38" spans="3:11" x14ac:dyDescent="0.2">
      <c r="C38" s="68" t="s">
        <v>34</v>
      </c>
      <c r="E38" s="68" t="s">
        <v>95</v>
      </c>
      <c r="H38" s="68" t="s">
        <v>96</v>
      </c>
      <c r="I38" s="68" t="s">
        <v>167</v>
      </c>
      <c r="K38" s="68" t="s">
        <v>168</v>
      </c>
    </row>
    <row r="39" spans="3:11" x14ac:dyDescent="0.2">
      <c r="C39" s="68" t="s">
        <v>35</v>
      </c>
      <c r="E39" s="68" t="s">
        <v>98</v>
      </c>
      <c r="H39" s="68" t="s">
        <v>99</v>
      </c>
      <c r="I39" s="68" t="s">
        <v>169</v>
      </c>
      <c r="K39" s="68" t="s">
        <v>170</v>
      </c>
    </row>
    <row r="40" spans="3:11" x14ac:dyDescent="0.2">
      <c r="C40" s="68" t="s">
        <v>36</v>
      </c>
      <c r="E40" s="68" t="s">
        <v>101</v>
      </c>
      <c r="H40" s="68" t="s">
        <v>102</v>
      </c>
      <c r="I40" s="68" t="s">
        <v>171</v>
      </c>
      <c r="K40" s="68" t="s">
        <v>172</v>
      </c>
    </row>
    <row r="41" spans="3:11" x14ac:dyDescent="0.2">
      <c r="C41" s="68" t="s">
        <v>37</v>
      </c>
      <c r="E41" s="68" t="s">
        <v>133</v>
      </c>
      <c r="H41" s="68" t="s">
        <v>267</v>
      </c>
      <c r="I41" s="68" t="s">
        <v>286</v>
      </c>
      <c r="K41" s="68" t="s">
        <v>287</v>
      </c>
    </row>
    <row r="42" spans="3:11" x14ac:dyDescent="0.2">
      <c r="E42" s="68" t="s">
        <v>4</v>
      </c>
      <c r="H42" s="68" t="s">
        <v>268</v>
      </c>
      <c r="I42" s="68" t="s">
        <v>288</v>
      </c>
      <c r="K42" s="68" t="s">
        <v>289</v>
      </c>
    </row>
    <row r="44" spans="3:11" x14ac:dyDescent="0.2">
      <c r="E44" s="68" t="s">
        <v>5</v>
      </c>
      <c r="H44" s="68" t="s">
        <v>270</v>
      </c>
      <c r="I44" s="68" t="s">
        <v>290</v>
      </c>
      <c r="K44" s="68" t="s">
        <v>291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heetViews>
  <sheetFormatPr defaultRowHeight="12.75" x14ac:dyDescent="0.2"/>
  <sheetData>
    <row r="1" spans="1:11" x14ac:dyDescent="0.2">
      <c r="A1" s="68" t="s">
        <v>360</v>
      </c>
      <c r="B1" s="68" t="s">
        <v>7</v>
      </c>
      <c r="C1" s="68" t="s">
        <v>7</v>
      </c>
      <c r="I1" s="68" t="s">
        <v>142</v>
      </c>
      <c r="J1" s="68" t="s">
        <v>142</v>
      </c>
      <c r="K1" s="68" t="s">
        <v>142</v>
      </c>
    </row>
    <row r="2" spans="1:11" x14ac:dyDescent="0.2">
      <c r="A2" s="68" t="s">
        <v>7</v>
      </c>
      <c r="B2" s="68" t="s">
        <v>6</v>
      </c>
      <c r="C2" s="68" t="s">
        <v>51</v>
      </c>
    </row>
    <row r="3" spans="1:11" x14ac:dyDescent="0.2">
      <c r="A3" s="68" t="s">
        <v>7</v>
      </c>
      <c r="B3" s="68" t="s">
        <v>22</v>
      </c>
      <c r="C3" s="68" t="s">
        <v>52</v>
      </c>
    </row>
    <row r="4" spans="1:11" x14ac:dyDescent="0.2">
      <c r="A4" s="68" t="s">
        <v>7</v>
      </c>
      <c r="B4" s="68" t="s">
        <v>10</v>
      </c>
      <c r="C4" s="68" t="s">
        <v>53</v>
      </c>
    </row>
    <row r="5" spans="1:11" x14ac:dyDescent="0.2">
      <c r="A5" s="68" t="s">
        <v>7</v>
      </c>
      <c r="B5" s="68" t="s">
        <v>39</v>
      </c>
      <c r="C5" s="68" t="s">
        <v>104</v>
      </c>
    </row>
    <row r="6" spans="1:11" x14ac:dyDescent="0.2">
      <c r="A6" s="68" t="s">
        <v>7</v>
      </c>
      <c r="B6" s="68" t="s">
        <v>40</v>
      </c>
      <c r="C6" s="68" t="s">
        <v>105</v>
      </c>
    </row>
    <row r="7" spans="1:11" x14ac:dyDescent="0.2">
      <c r="A7" s="68" t="s">
        <v>7</v>
      </c>
      <c r="B7" s="68" t="s">
        <v>41</v>
      </c>
    </row>
    <row r="9" spans="1:11" x14ac:dyDescent="0.2">
      <c r="C9" s="68" t="s">
        <v>106</v>
      </c>
      <c r="G9" s="68" t="s">
        <v>107</v>
      </c>
    </row>
    <row r="10" spans="1:11" x14ac:dyDescent="0.2">
      <c r="G10" s="68" t="s">
        <v>27</v>
      </c>
    </row>
    <row r="11" spans="1:11" x14ac:dyDescent="0.2">
      <c r="G11" s="68" t="s">
        <v>108</v>
      </c>
    </row>
    <row r="12" spans="1:11" x14ac:dyDescent="0.2">
      <c r="G12" s="68" t="s">
        <v>24</v>
      </c>
    </row>
    <row r="15" spans="1:11" x14ac:dyDescent="0.2">
      <c r="E15" s="68" t="s">
        <v>29</v>
      </c>
      <c r="F15" s="68" t="s">
        <v>54</v>
      </c>
    </row>
    <row r="16" spans="1:11" x14ac:dyDescent="0.2">
      <c r="E16" s="68" t="s">
        <v>23</v>
      </c>
      <c r="F16" s="68" t="s">
        <v>55</v>
      </c>
    </row>
    <row r="17" spans="2:13" x14ac:dyDescent="0.2">
      <c r="H17" s="68" t="s">
        <v>25</v>
      </c>
    </row>
    <row r="18" spans="2:13" x14ac:dyDescent="0.2">
      <c r="H18" s="68" t="s">
        <v>109</v>
      </c>
      <c r="I18" s="68" t="s">
        <v>173</v>
      </c>
      <c r="J18" s="68" t="s">
        <v>174</v>
      </c>
      <c r="K18" s="68" t="s">
        <v>175</v>
      </c>
      <c r="M18" s="68" t="s">
        <v>8</v>
      </c>
    </row>
    <row r="19" spans="2:13" x14ac:dyDescent="0.2">
      <c r="C19" s="68" t="s">
        <v>9</v>
      </c>
      <c r="E19" s="68" t="s">
        <v>0</v>
      </c>
    </row>
    <row r="20" spans="2:13" x14ac:dyDescent="0.2">
      <c r="B20" s="68" t="s">
        <v>43</v>
      </c>
      <c r="C20" s="68" t="s">
        <v>241</v>
      </c>
      <c r="E20" s="68" t="s">
        <v>66</v>
      </c>
      <c r="H20" s="68" t="s">
        <v>110</v>
      </c>
      <c r="I20" s="68" t="s">
        <v>176</v>
      </c>
      <c r="J20" s="68" t="s">
        <v>177</v>
      </c>
      <c r="K20" s="68" t="s">
        <v>178</v>
      </c>
      <c r="M20" s="68" t="s">
        <v>179</v>
      </c>
    </row>
    <row r="21" spans="2:13" x14ac:dyDescent="0.2">
      <c r="C21" s="68" t="s">
        <v>242</v>
      </c>
      <c r="E21" s="68" t="s">
        <v>69</v>
      </c>
      <c r="H21" s="68" t="s">
        <v>111</v>
      </c>
      <c r="I21" s="68" t="s">
        <v>180</v>
      </c>
      <c r="J21" s="68" t="s">
        <v>181</v>
      </c>
      <c r="K21" s="68" t="s">
        <v>182</v>
      </c>
      <c r="M21" s="68" t="s">
        <v>183</v>
      </c>
    </row>
    <row r="22" spans="2:13" x14ac:dyDescent="0.2">
      <c r="C22" s="68" t="s">
        <v>243</v>
      </c>
      <c r="E22" s="68" t="s">
        <v>112</v>
      </c>
      <c r="H22" s="68" t="s">
        <v>113</v>
      </c>
      <c r="I22" s="68" t="s">
        <v>184</v>
      </c>
      <c r="J22" s="68" t="s">
        <v>185</v>
      </c>
      <c r="K22" s="68" t="s">
        <v>186</v>
      </c>
      <c r="M22" s="68" t="s">
        <v>187</v>
      </c>
    </row>
    <row r="23" spans="2:13" x14ac:dyDescent="0.2">
      <c r="C23" s="68" t="s">
        <v>244</v>
      </c>
      <c r="E23" s="68" t="s">
        <v>115</v>
      </c>
      <c r="H23" s="68" t="s">
        <v>116</v>
      </c>
      <c r="I23" s="68" t="s">
        <v>188</v>
      </c>
      <c r="J23" s="68" t="s">
        <v>189</v>
      </c>
      <c r="K23" s="68" t="s">
        <v>190</v>
      </c>
      <c r="M23" s="68" t="s">
        <v>191</v>
      </c>
    </row>
    <row r="24" spans="2:13" x14ac:dyDescent="0.2">
      <c r="E24" s="68" t="s">
        <v>1</v>
      </c>
      <c r="H24" s="68" t="s">
        <v>272</v>
      </c>
      <c r="I24" s="68" t="s">
        <v>292</v>
      </c>
      <c r="J24" s="68" t="s">
        <v>273</v>
      </c>
      <c r="K24" s="68" t="s">
        <v>293</v>
      </c>
      <c r="M24" s="68" t="s">
        <v>294</v>
      </c>
    </row>
    <row r="25" spans="2:13" x14ac:dyDescent="0.2">
      <c r="C25" s="68" t="s">
        <v>240</v>
      </c>
      <c r="E25" s="68" t="s">
        <v>74</v>
      </c>
      <c r="H25" s="68" t="s">
        <v>306</v>
      </c>
      <c r="I25" s="68" t="s">
        <v>309</v>
      </c>
      <c r="J25" s="68" t="s">
        <v>310</v>
      </c>
      <c r="K25" s="68" t="s">
        <v>311</v>
      </c>
      <c r="M25" s="68" t="s">
        <v>312</v>
      </c>
    </row>
    <row r="26" spans="2:13" x14ac:dyDescent="0.2">
      <c r="C26" s="68" t="s">
        <v>254</v>
      </c>
      <c r="E26" s="68" t="s">
        <v>77</v>
      </c>
      <c r="H26" s="68" t="s">
        <v>274</v>
      </c>
      <c r="I26" s="68" t="s">
        <v>295</v>
      </c>
      <c r="J26" s="68" t="s">
        <v>296</v>
      </c>
      <c r="K26" s="68" t="s">
        <v>297</v>
      </c>
      <c r="M26" s="68" t="s">
        <v>298</v>
      </c>
    </row>
    <row r="27" spans="2:13" x14ac:dyDescent="0.2">
      <c r="C27" s="68" t="s">
        <v>255</v>
      </c>
      <c r="E27" s="68" t="s">
        <v>80</v>
      </c>
      <c r="H27" s="68" t="s">
        <v>118</v>
      </c>
      <c r="I27" s="68" t="s">
        <v>192</v>
      </c>
      <c r="J27" s="68" t="s">
        <v>193</v>
      </c>
      <c r="K27" s="68" t="s">
        <v>194</v>
      </c>
      <c r="M27" s="68" t="s">
        <v>195</v>
      </c>
    </row>
    <row r="28" spans="2:13" x14ac:dyDescent="0.2">
      <c r="C28" s="68" t="s">
        <v>256</v>
      </c>
      <c r="E28" s="68" t="s">
        <v>83</v>
      </c>
      <c r="H28" s="68" t="s">
        <v>119</v>
      </c>
      <c r="I28" s="68" t="s">
        <v>196</v>
      </c>
      <c r="J28" s="68" t="s">
        <v>197</v>
      </c>
      <c r="K28" s="68" t="s">
        <v>198</v>
      </c>
      <c r="M28" s="68" t="s">
        <v>199</v>
      </c>
    </row>
    <row r="29" spans="2:13" x14ac:dyDescent="0.2">
      <c r="C29" s="68" t="s">
        <v>257</v>
      </c>
      <c r="E29" s="68" t="s">
        <v>120</v>
      </c>
      <c r="H29" s="68" t="s">
        <v>121</v>
      </c>
      <c r="I29" s="68" t="s">
        <v>200</v>
      </c>
      <c r="J29" s="68" t="s">
        <v>201</v>
      </c>
      <c r="K29" s="68" t="s">
        <v>202</v>
      </c>
      <c r="M29" s="68" t="s">
        <v>203</v>
      </c>
    </row>
    <row r="30" spans="2:13" x14ac:dyDescent="0.2">
      <c r="C30" s="68" t="s">
        <v>258</v>
      </c>
      <c r="E30" s="68" t="s">
        <v>123</v>
      </c>
      <c r="H30" s="68" t="s">
        <v>124</v>
      </c>
      <c r="I30" s="68" t="s">
        <v>204</v>
      </c>
      <c r="J30" s="68" t="s">
        <v>205</v>
      </c>
      <c r="K30" s="68" t="s">
        <v>206</v>
      </c>
      <c r="M30" s="68" t="s">
        <v>207</v>
      </c>
    </row>
    <row r="31" spans="2:13" x14ac:dyDescent="0.2">
      <c r="C31" s="68" t="s">
        <v>259</v>
      </c>
      <c r="E31" s="68" t="s">
        <v>126</v>
      </c>
      <c r="H31" s="68" t="s">
        <v>127</v>
      </c>
      <c r="I31" s="68" t="s">
        <v>208</v>
      </c>
      <c r="J31" s="68" t="s">
        <v>209</v>
      </c>
      <c r="K31" s="68" t="s">
        <v>210</v>
      </c>
      <c r="M31" s="68" t="s">
        <v>211</v>
      </c>
    </row>
    <row r="32" spans="2:13" x14ac:dyDescent="0.2">
      <c r="C32" s="68" t="s">
        <v>261</v>
      </c>
      <c r="E32" s="68" t="s">
        <v>248</v>
      </c>
      <c r="H32" s="68" t="s">
        <v>275</v>
      </c>
      <c r="I32" s="68" t="s">
        <v>299</v>
      </c>
      <c r="J32" s="68" t="s">
        <v>300</v>
      </c>
      <c r="K32" s="68" t="s">
        <v>301</v>
      </c>
      <c r="M32" s="68" t="s">
        <v>302</v>
      </c>
    </row>
    <row r="33" spans="3:13" x14ac:dyDescent="0.2">
      <c r="E33" s="68" t="s">
        <v>2</v>
      </c>
      <c r="H33" s="68" t="s">
        <v>307</v>
      </c>
      <c r="I33" s="68" t="s">
        <v>313</v>
      </c>
      <c r="J33" s="68" t="s">
        <v>308</v>
      </c>
      <c r="K33" s="68" t="s">
        <v>314</v>
      </c>
      <c r="M33" s="68" t="s">
        <v>315</v>
      </c>
    </row>
    <row r="35" spans="3:13" x14ac:dyDescent="0.2">
      <c r="E35" s="68" t="s">
        <v>3</v>
      </c>
      <c r="H35" s="68" t="s">
        <v>316</v>
      </c>
      <c r="I35" s="68" t="s">
        <v>318</v>
      </c>
      <c r="J35" s="68" t="s">
        <v>317</v>
      </c>
      <c r="K35" s="68" t="s">
        <v>319</v>
      </c>
      <c r="M35" s="68" t="s">
        <v>320</v>
      </c>
    </row>
    <row r="37" spans="3:13" x14ac:dyDescent="0.2">
      <c r="C37" s="68" t="s">
        <v>31</v>
      </c>
      <c r="E37" s="68" t="s">
        <v>92</v>
      </c>
      <c r="H37" s="68" t="s">
        <v>129</v>
      </c>
      <c r="I37" s="68" t="s">
        <v>212</v>
      </c>
      <c r="J37" s="68" t="s">
        <v>213</v>
      </c>
      <c r="K37" s="68" t="s">
        <v>214</v>
      </c>
      <c r="M37" s="68" t="s">
        <v>215</v>
      </c>
    </row>
    <row r="38" spans="3:13" x14ac:dyDescent="0.2">
      <c r="C38" s="68" t="s">
        <v>32</v>
      </c>
      <c r="E38" s="68" t="s">
        <v>95</v>
      </c>
      <c r="H38" s="68" t="s">
        <v>130</v>
      </c>
      <c r="I38" s="68" t="s">
        <v>216</v>
      </c>
      <c r="J38" s="68" t="s">
        <v>217</v>
      </c>
      <c r="K38" s="68" t="s">
        <v>218</v>
      </c>
      <c r="M38" s="68" t="s">
        <v>219</v>
      </c>
    </row>
    <row r="39" spans="3:13" x14ac:dyDescent="0.2">
      <c r="C39" s="68" t="s">
        <v>33</v>
      </c>
      <c r="E39" s="68" t="s">
        <v>98</v>
      </c>
      <c r="H39" s="68" t="s">
        <v>131</v>
      </c>
      <c r="I39" s="68" t="s">
        <v>220</v>
      </c>
      <c r="J39" s="68" t="s">
        <v>221</v>
      </c>
      <c r="K39" s="68" t="s">
        <v>222</v>
      </c>
      <c r="M39" s="68" t="s">
        <v>223</v>
      </c>
    </row>
    <row r="40" spans="3:13" x14ac:dyDescent="0.2">
      <c r="C40" s="68" t="s">
        <v>34</v>
      </c>
      <c r="E40" s="68" t="s">
        <v>101</v>
      </c>
      <c r="H40" s="68" t="s">
        <v>132</v>
      </c>
      <c r="I40" s="68" t="s">
        <v>224</v>
      </c>
      <c r="J40" s="68" t="s">
        <v>225</v>
      </c>
      <c r="K40" s="68" t="s">
        <v>226</v>
      </c>
      <c r="M40" s="68" t="s">
        <v>227</v>
      </c>
    </row>
    <row r="41" spans="3:13" x14ac:dyDescent="0.2">
      <c r="C41" s="68" t="s">
        <v>35</v>
      </c>
      <c r="E41" s="68" t="s">
        <v>133</v>
      </c>
      <c r="H41" s="68" t="s">
        <v>134</v>
      </c>
      <c r="I41" s="68" t="s">
        <v>228</v>
      </c>
      <c r="J41" s="68" t="s">
        <v>229</v>
      </c>
      <c r="K41" s="68" t="s">
        <v>230</v>
      </c>
      <c r="M41" s="68" t="s">
        <v>231</v>
      </c>
    </row>
    <row r="42" spans="3:13" x14ac:dyDescent="0.2">
      <c r="C42" s="68" t="s">
        <v>36</v>
      </c>
      <c r="E42" s="68" t="s">
        <v>136</v>
      </c>
      <c r="H42" s="68" t="s">
        <v>137</v>
      </c>
      <c r="I42" s="68" t="s">
        <v>232</v>
      </c>
      <c r="J42" s="68" t="s">
        <v>233</v>
      </c>
      <c r="K42" s="68" t="s">
        <v>234</v>
      </c>
      <c r="M42" s="68" t="s">
        <v>235</v>
      </c>
    </row>
    <row r="43" spans="3:13" x14ac:dyDescent="0.2">
      <c r="C43" s="68" t="s">
        <v>37</v>
      </c>
      <c r="E43" s="68" t="s">
        <v>139</v>
      </c>
      <c r="H43" s="68" t="s">
        <v>140</v>
      </c>
      <c r="I43" s="68" t="s">
        <v>236</v>
      </c>
      <c r="J43" s="68" t="s">
        <v>237</v>
      </c>
      <c r="K43" s="68" t="s">
        <v>238</v>
      </c>
      <c r="M43" s="68" t="s">
        <v>239</v>
      </c>
    </row>
    <row r="44" spans="3:13" x14ac:dyDescent="0.2">
      <c r="E44" s="68" t="s">
        <v>4</v>
      </c>
      <c r="H44" s="68" t="s">
        <v>276</v>
      </c>
      <c r="I44" s="68" t="s">
        <v>303</v>
      </c>
      <c r="J44" s="68" t="s">
        <v>277</v>
      </c>
      <c r="K44" s="68" t="s">
        <v>304</v>
      </c>
      <c r="M44" s="68" t="s">
        <v>305</v>
      </c>
    </row>
    <row r="46" spans="3:13" x14ac:dyDescent="0.2">
      <c r="E46" s="68" t="s">
        <v>5</v>
      </c>
      <c r="H46" s="68" t="s">
        <v>321</v>
      </c>
      <c r="I46" s="68" t="s">
        <v>323</v>
      </c>
      <c r="J46" s="68" t="s">
        <v>322</v>
      </c>
      <c r="K46" s="68" t="s">
        <v>324</v>
      </c>
      <c r="M46" s="68" t="s">
        <v>325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heetViews>
  <sheetFormatPr defaultRowHeight="12.75" x14ac:dyDescent="0.2"/>
  <sheetData>
    <row r="1" spans="1:11" x14ac:dyDescent="0.2">
      <c r="A1" s="68" t="s">
        <v>362</v>
      </c>
      <c r="B1" s="68" t="s">
        <v>7</v>
      </c>
      <c r="C1" s="68" t="s">
        <v>7</v>
      </c>
      <c r="I1" s="68" t="s">
        <v>142</v>
      </c>
      <c r="J1" s="68" t="s">
        <v>142</v>
      </c>
      <c r="K1" s="68" t="s">
        <v>142</v>
      </c>
    </row>
    <row r="2" spans="1:11" x14ac:dyDescent="0.2">
      <c r="A2" s="68" t="s">
        <v>7</v>
      </c>
      <c r="B2" s="68" t="s">
        <v>6</v>
      </c>
      <c r="C2" s="68" t="s">
        <v>51</v>
      </c>
    </row>
    <row r="3" spans="1:11" x14ac:dyDescent="0.2">
      <c r="A3" s="68" t="s">
        <v>7</v>
      </c>
      <c r="B3" s="68" t="s">
        <v>22</v>
      </c>
      <c r="C3" s="68" t="s">
        <v>52</v>
      </c>
    </row>
    <row r="4" spans="1:11" x14ac:dyDescent="0.2">
      <c r="A4" s="68" t="s">
        <v>7</v>
      </c>
      <c r="B4" s="68" t="s">
        <v>10</v>
      </c>
      <c r="C4" s="68" t="s">
        <v>53</v>
      </c>
    </row>
    <row r="5" spans="1:11" x14ac:dyDescent="0.2">
      <c r="A5" s="68" t="s">
        <v>7</v>
      </c>
      <c r="B5" s="68" t="s">
        <v>39</v>
      </c>
      <c r="C5" s="68" t="s">
        <v>104</v>
      </c>
    </row>
    <row r="6" spans="1:11" x14ac:dyDescent="0.2">
      <c r="A6" s="68" t="s">
        <v>7</v>
      </c>
      <c r="B6" s="68" t="s">
        <v>40</v>
      </c>
      <c r="C6" s="68" t="s">
        <v>105</v>
      </c>
    </row>
    <row r="7" spans="1:11" x14ac:dyDescent="0.2">
      <c r="A7" s="68" t="s">
        <v>7</v>
      </c>
      <c r="B7" s="68" t="s">
        <v>41</v>
      </c>
    </row>
    <row r="9" spans="1:11" x14ac:dyDescent="0.2">
      <c r="C9" s="68" t="s">
        <v>351</v>
      </c>
      <c r="G9" s="68" t="s">
        <v>107</v>
      </c>
    </row>
    <row r="10" spans="1:11" x14ac:dyDescent="0.2">
      <c r="G10" s="68" t="s">
        <v>27</v>
      </c>
    </row>
    <row r="11" spans="1:11" x14ac:dyDescent="0.2">
      <c r="G11" s="68" t="s">
        <v>108</v>
      </c>
    </row>
    <row r="12" spans="1:11" x14ac:dyDescent="0.2">
      <c r="G12" s="68" t="s">
        <v>24</v>
      </c>
    </row>
    <row r="15" spans="1:11" x14ac:dyDescent="0.2">
      <c r="E15" s="68" t="s">
        <v>29</v>
      </c>
      <c r="F15" s="68" t="s">
        <v>54</v>
      </c>
    </row>
    <row r="16" spans="1:11" x14ac:dyDescent="0.2">
      <c r="E16" s="68" t="s">
        <v>23</v>
      </c>
      <c r="F16" s="68" t="s">
        <v>55</v>
      </c>
    </row>
    <row r="17" spans="2:13" x14ac:dyDescent="0.2">
      <c r="H17" s="68" t="s">
        <v>25</v>
      </c>
    </row>
    <row r="18" spans="2:13" x14ac:dyDescent="0.2">
      <c r="H18" s="68" t="s">
        <v>109</v>
      </c>
      <c r="I18" s="68" t="s">
        <v>173</v>
      </c>
      <c r="J18" s="68" t="s">
        <v>174</v>
      </c>
      <c r="K18" s="68" t="s">
        <v>175</v>
      </c>
      <c r="M18" s="68" t="s">
        <v>8</v>
      </c>
    </row>
    <row r="19" spans="2:13" x14ac:dyDescent="0.2">
      <c r="C19" s="68" t="s">
        <v>9</v>
      </c>
      <c r="E19" s="68" t="s">
        <v>0</v>
      </c>
    </row>
    <row r="20" spans="2:13" x14ac:dyDescent="0.2">
      <c r="B20" s="68" t="s">
        <v>43</v>
      </c>
      <c r="C20" s="68" t="s">
        <v>241</v>
      </c>
      <c r="E20" s="68" t="s">
        <v>66</v>
      </c>
      <c r="H20" s="68" t="s">
        <v>110</v>
      </c>
      <c r="I20" s="68" t="s">
        <v>176</v>
      </c>
      <c r="J20" s="68" t="s">
        <v>177</v>
      </c>
      <c r="K20" s="68" t="s">
        <v>178</v>
      </c>
      <c r="M20" s="68" t="s">
        <v>179</v>
      </c>
    </row>
    <row r="21" spans="2:13" x14ac:dyDescent="0.2">
      <c r="C21" s="68" t="s">
        <v>242</v>
      </c>
      <c r="E21" s="68" t="s">
        <v>69</v>
      </c>
      <c r="H21" s="68" t="s">
        <v>111</v>
      </c>
      <c r="I21" s="68" t="s">
        <v>180</v>
      </c>
      <c r="J21" s="68" t="s">
        <v>181</v>
      </c>
      <c r="K21" s="68" t="s">
        <v>182</v>
      </c>
      <c r="M21" s="68" t="s">
        <v>183</v>
      </c>
    </row>
    <row r="22" spans="2:13" x14ac:dyDescent="0.2">
      <c r="C22" s="68" t="s">
        <v>243</v>
      </c>
      <c r="E22" s="68" t="s">
        <v>112</v>
      </c>
      <c r="H22" s="68" t="s">
        <v>113</v>
      </c>
      <c r="I22" s="68" t="s">
        <v>184</v>
      </c>
      <c r="J22" s="68" t="s">
        <v>185</v>
      </c>
      <c r="K22" s="68" t="s">
        <v>186</v>
      </c>
      <c r="M22" s="68" t="s">
        <v>187</v>
      </c>
    </row>
    <row r="23" spans="2:13" x14ac:dyDescent="0.2">
      <c r="C23" s="68" t="s">
        <v>244</v>
      </c>
      <c r="E23" s="68" t="s">
        <v>115</v>
      </c>
      <c r="H23" s="68" t="s">
        <v>116</v>
      </c>
      <c r="I23" s="68" t="s">
        <v>188</v>
      </c>
      <c r="J23" s="68" t="s">
        <v>189</v>
      </c>
      <c r="K23" s="68" t="s">
        <v>190</v>
      </c>
      <c r="M23" s="68" t="s">
        <v>191</v>
      </c>
    </row>
    <row r="24" spans="2:13" x14ac:dyDescent="0.2">
      <c r="E24" s="68" t="s">
        <v>1</v>
      </c>
      <c r="H24" s="68" t="s">
        <v>272</v>
      </c>
      <c r="I24" s="68" t="s">
        <v>292</v>
      </c>
      <c r="J24" s="68" t="s">
        <v>273</v>
      </c>
      <c r="K24" s="68" t="s">
        <v>293</v>
      </c>
      <c r="M24" s="68" t="s">
        <v>294</v>
      </c>
    </row>
    <row r="25" spans="2:13" x14ac:dyDescent="0.2">
      <c r="C25" s="68" t="s">
        <v>240</v>
      </c>
      <c r="E25" s="68" t="s">
        <v>74</v>
      </c>
      <c r="H25" s="68" t="s">
        <v>306</v>
      </c>
      <c r="I25" s="68" t="s">
        <v>309</v>
      </c>
      <c r="J25" s="68" t="s">
        <v>310</v>
      </c>
      <c r="K25" s="68" t="s">
        <v>311</v>
      </c>
      <c r="M25" s="68" t="s">
        <v>312</v>
      </c>
    </row>
    <row r="26" spans="2:13" x14ac:dyDescent="0.2">
      <c r="C26" s="68" t="s">
        <v>254</v>
      </c>
      <c r="E26" s="68" t="s">
        <v>77</v>
      </c>
      <c r="H26" s="68" t="s">
        <v>274</v>
      </c>
      <c r="I26" s="68" t="s">
        <v>295</v>
      </c>
      <c r="J26" s="68" t="s">
        <v>296</v>
      </c>
      <c r="K26" s="68" t="s">
        <v>297</v>
      </c>
      <c r="M26" s="68" t="s">
        <v>298</v>
      </c>
    </row>
    <row r="27" spans="2:13" x14ac:dyDescent="0.2">
      <c r="C27" s="68" t="s">
        <v>255</v>
      </c>
      <c r="E27" s="68" t="s">
        <v>80</v>
      </c>
      <c r="H27" s="68" t="s">
        <v>118</v>
      </c>
      <c r="I27" s="68" t="s">
        <v>192</v>
      </c>
      <c r="J27" s="68" t="s">
        <v>193</v>
      </c>
      <c r="K27" s="68" t="s">
        <v>194</v>
      </c>
      <c r="M27" s="68" t="s">
        <v>195</v>
      </c>
    </row>
    <row r="28" spans="2:13" x14ac:dyDescent="0.2">
      <c r="C28" s="68" t="s">
        <v>256</v>
      </c>
      <c r="E28" s="68" t="s">
        <v>83</v>
      </c>
      <c r="H28" s="68" t="s">
        <v>119</v>
      </c>
      <c r="I28" s="68" t="s">
        <v>196</v>
      </c>
      <c r="J28" s="68" t="s">
        <v>197</v>
      </c>
      <c r="K28" s="68" t="s">
        <v>198</v>
      </c>
      <c r="M28" s="68" t="s">
        <v>199</v>
      </c>
    </row>
    <row r="29" spans="2:13" x14ac:dyDescent="0.2">
      <c r="C29" s="68" t="s">
        <v>257</v>
      </c>
      <c r="E29" s="68" t="s">
        <v>120</v>
      </c>
      <c r="H29" s="68" t="s">
        <v>121</v>
      </c>
      <c r="I29" s="68" t="s">
        <v>200</v>
      </c>
      <c r="J29" s="68" t="s">
        <v>201</v>
      </c>
      <c r="K29" s="68" t="s">
        <v>202</v>
      </c>
      <c r="M29" s="68" t="s">
        <v>203</v>
      </c>
    </row>
    <row r="30" spans="2:13" x14ac:dyDescent="0.2">
      <c r="C30" s="68" t="s">
        <v>258</v>
      </c>
      <c r="E30" s="68" t="s">
        <v>123</v>
      </c>
      <c r="H30" s="68" t="s">
        <v>124</v>
      </c>
      <c r="I30" s="68" t="s">
        <v>204</v>
      </c>
      <c r="J30" s="68" t="s">
        <v>205</v>
      </c>
      <c r="K30" s="68" t="s">
        <v>206</v>
      </c>
      <c r="M30" s="68" t="s">
        <v>207</v>
      </c>
    </row>
    <row r="31" spans="2:13" x14ac:dyDescent="0.2">
      <c r="C31" s="68" t="s">
        <v>259</v>
      </c>
      <c r="E31" s="68" t="s">
        <v>126</v>
      </c>
      <c r="H31" s="68" t="s">
        <v>127</v>
      </c>
      <c r="I31" s="68" t="s">
        <v>208</v>
      </c>
      <c r="J31" s="68" t="s">
        <v>209</v>
      </c>
      <c r="K31" s="68" t="s">
        <v>210</v>
      </c>
      <c r="M31" s="68" t="s">
        <v>211</v>
      </c>
    </row>
    <row r="32" spans="2:13" x14ac:dyDescent="0.2">
      <c r="C32" s="68" t="s">
        <v>261</v>
      </c>
      <c r="E32" s="68" t="s">
        <v>248</v>
      </c>
      <c r="H32" s="68" t="s">
        <v>275</v>
      </c>
      <c r="I32" s="68" t="s">
        <v>299</v>
      </c>
      <c r="J32" s="68" t="s">
        <v>300</v>
      </c>
      <c r="K32" s="68" t="s">
        <v>301</v>
      </c>
      <c r="M32" s="68" t="s">
        <v>302</v>
      </c>
    </row>
    <row r="33" spans="3:13" x14ac:dyDescent="0.2">
      <c r="E33" s="68" t="s">
        <v>2</v>
      </c>
      <c r="H33" s="68" t="s">
        <v>307</v>
      </c>
      <c r="I33" s="68" t="s">
        <v>313</v>
      </c>
      <c r="J33" s="68" t="s">
        <v>308</v>
      </c>
      <c r="K33" s="68" t="s">
        <v>314</v>
      </c>
      <c r="M33" s="68" t="s">
        <v>315</v>
      </c>
    </row>
    <row r="35" spans="3:13" x14ac:dyDescent="0.2">
      <c r="E35" s="68" t="s">
        <v>3</v>
      </c>
      <c r="H35" s="68" t="s">
        <v>316</v>
      </c>
      <c r="I35" s="68" t="s">
        <v>318</v>
      </c>
      <c r="J35" s="68" t="s">
        <v>317</v>
      </c>
      <c r="K35" s="68" t="s">
        <v>319</v>
      </c>
      <c r="M35" s="68" t="s">
        <v>320</v>
      </c>
    </row>
    <row r="37" spans="3:13" x14ac:dyDescent="0.2">
      <c r="C37" s="68" t="s">
        <v>31</v>
      </c>
      <c r="E37" s="68" t="s">
        <v>92</v>
      </c>
      <c r="H37" s="68" t="s">
        <v>129</v>
      </c>
      <c r="I37" s="68" t="s">
        <v>212</v>
      </c>
      <c r="J37" s="68" t="s">
        <v>213</v>
      </c>
      <c r="K37" s="68" t="s">
        <v>214</v>
      </c>
      <c r="M37" s="68" t="s">
        <v>215</v>
      </c>
    </row>
    <row r="38" spans="3:13" x14ac:dyDescent="0.2">
      <c r="C38" s="68" t="s">
        <v>32</v>
      </c>
      <c r="E38" s="68" t="s">
        <v>95</v>
      </c>
      <c r="H38" s="68" t="s">
        <v>130</v>
      </c>
      <c r="I38" s="68" t="s">
        <v>216</v>
      </c>
      <c r="J38" s="68" t="s">
        <v>217</v>
      </c>
      <c r="K38" s="68" t="s">
        <v>218</v>
      </c>
      <c r="M38" s="68" t="s">
        <v>219</v>
      </c>
    </row>
    <row r="39" spans="3:13" x14ac:dyDescent="0.2">
      <c r="C39" s="68" t="s">
        <v>33</v>
      </c>
      <c r="E39" s="68" t="s">
        <v>98</v>
      </c>
      <c r="H39" s="68" t="s">
        <v>131</v>
      </c>
      <c r="I39" s="68" t="s">
        <v>220</v>
      </c>
      <c r="J39" s="68" t="s">
        <v>221</v>
      </c>
      <c r="K39" s="68" t="s">
        <v>222</v>
      </c>
      <c r="M39" s="68" t="s">
        <v>223</v>
      </c>
    </row>
    <row r="40" spans="3:13" x14ac:dyDescent="0.2">
      <c r="C40" s="68" t="s">
        <v>34</v>
      </c>
      <c r="E40" s="68" t="s">
        <v>101</v>
      </c>
      <c r="H40" s="68" t="s">
        <v>132</v>
      </c>
      <c r="I40" s="68" t="s">
        <v>224</v>
      </c>
      <c r="J40" s="68" t="s">
        <v>225</v>
      </c>
      <c r="K40" s="68" t="s">
        <v>226</v>
      </c>
      <c r="M40" s="68" t="s">
        <v>227</v>
      </c>
    </row>
    <row r="41" spans="3:13" x14ac:dyDescent="0.2">
      <c r="C41" s="68" t="s">
        <v>35</v>
      </c>
      <c r="E41" s="68" t="s">
        <v>133</v>
      </c>
      <c r="H41" s="68" t="s">
        <v>134</v>
      </c>
      <c r="I41" s="68" t="s">
        <v>228</v>
      </c>
      <c r="J41" s="68" t="s">
        <v>229</v>
      </c>
      <c r="K41" s="68" t="s">
        <v>230</v>
      </c>
      <c r="M41" s="68" t="s">
        <v>231</v>
      </c>
    </row>
    <row r="42" spans="3:13" x14ac:dyDescent="0.2">
      <c r="C42" s="68" t="s">
        <v>36</v>
      </c>
      <c r="E42" s="68" t="s">
        <v>136</v>
      </c>
      <c r="H42" s="68" t="s">
        <v>137</v>
      </c>
      <c r="I42" s="68" t="s">
        <v>232</v>
      </c>
      <c r="J42" s="68" t="s">
        <v>233</v>
      </c>
      <c r="K42" s="68" t="s">
        <v>234</v>
      </c>
      <c r="M42" s="68" t="s">
        <v>235</v>
      </c>
    </row>
    <row r="43" spans="3:13" x14ac:dyDescent="0.2">
      <c r="C43" s="68" t="s">
        <v>37</v>
      </c>
      <c r="E43" s="68" t="s">
        <v>139</v>
      </c>
      <c r="H43" s="68" t="s">
        <v>140</v>
      </c>
      <c r="I43" s="68" t="s">
        <v>236</v>
      </c>
      <c r="J43" s="68" t="s">
        <v>237</v>
      </c>
      <c r="K43" s="68" t="s">
        <v>238</v>
      </c>
      <c r="M43" s="68" t="s">
        <v>239</v>
      </c>
    </row>
    <row r="44" spans="3:13" x14ac:dyDescent="0.2">
      <c r="E44" s="68" t="s">
        <v>4</v>
      </c>
      <c r="H44" s="68" t="s">
        <v>276</v>
      </c>
      <c r="I44" s="68" t="s">
        <v>303</v>
      </c>
      <c r="J44" s="68" t="s">
        <v>277</v>
      </c>
      <c r="K44" s="68" t="s">
        <v>304</v>
      </c>
      <c r="M44" s="68" t="s">
        <v>305</v>
      </c>
    </row>
    <row r="46" spans="3:13" x14ac:dyDescent="0.2">
      <c r="E46" s="68" t="s">
        <v>5</v>
      </c>
      <c r="H46" s="68" t="s">
        <v>321</v>
      </c>
      <c r="I46" s="68" t="s">
        <v>323</v>
      </c>
      <c r="J46" s="68" t="s">
        <v>322</v>
      </c>
      <c r="K46" s="68" t="s">
        <v>324</v>
      </c>
      <c r="M46" s="68" t="s">
        <v>325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heetViews>
  <sheetFormatPr defaultRowHeight="12.75" x14ac:dyDescent="0.2"/>
  <cols>
    <col min="1" max="1" width="9.140625" style="65" hidden="1" customWidth="1"/>
    <col min="2" max="2" width="22.140625" customWidth="1"/>
    <col min="3" max="3" width="18.7109375" style="1" bestFit="1" customWidth="1"/>
    <col min="7" max="7" width="14.7109375" bestFit="1" customWidth="1"/>
    <col min="8" max="8" width="13.7109375" bestFit="1" customWidth="1"/>
  </cols>
  <sheetData>
    <row r="1" spans="1:8" s="65" customFormat="1" hidden="1" x14ac:dyDescent="0.2">
      <c r="A1" s="65" t="s">
        <v>355</v>
      </c>
      <c r="B1" s="65" t="s">
        <v>18</v>
      </c>
      <c r="C1" s="66" t="s">
        <v>19</v>
      </c>
      <c r="D1" s="65" t="s">
        <v>20</v>
      </c>
      <c r="E1" s="65" t="s">
        <v>328</v>
      </c>
    </row>
    <row r="3" spans="1:8" x14ac:dyDescent="0.2">
      <c r="A3" s="65" t="s">
        <v>21</v>
      </c>
      <c r="B3" s="64" t="s">
        <v>28</v>
      </c>
      <c r="C3" s="43" t="str">
        <f>"1/1/2018..6/12/2018"</f>
        <v>1/1/2018..6/12/2018</v>
      </c>
      <c r="E3" s="64" t="s">
        <v>329</v>
      </c>
    </row>
    <row r="4" spans="1:8" x14ac:dyDescent="0.2">
      <c r="A4" s="65" t="s">
        <v>21</v>
      </c>
      <c r="B4" s="64" t="s">
        <v>22</v>
      </c>
      <c r="C4" s="1" t="str">
        <f>"*"</f>
        <v>*</v>
      </c>
      <c r="D4" t="str">
        <f>"Lookup"</f>
        <v>Lookup</v>
      </c>
      <c r="G4" t="s">
        <v>45</v>
      </c>
      <c r="H4" s="67" t="s">
        <v>25</v>
      </c>
    </row>
    <row r="5" spans="1:8" x14ac:dyDescent="0.2">
      <c r="A5" s="65" t="s">
        <v>21</v>
      </c>
      <c r="B5" s="64" t="s">
        <v>10</v>
      </c>
      <c r="C5" s="1" t="str">
        <f>"*"</f>
        <v>*</v>
      </c>
      <c r="D5" t="str">
        <f>"Lookup"</f>
        <v>Lookup</v>
      </c>
    </row>
    <row r="6" spans="1:8" x14ac:dyDescent="0.2">
      <c r="A6" s="65" t="s">
        <v>21</v>
      </c>
      <c r="B6" s="64" t="s">
        <v>38</v>
      </c>
      <c r="C6" s="1" t="str">
        <f>"Use Local Currencies"</f>
        <v>Use Local Currencies</v>
      </c>
      <c r="D6" t="str">
        <f>"Lookup"</f>
        <v>Lookup</v>
      </c>
    </row>
  </sheetData>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zoomScale="90" zoomScaleNormal="90" workbookViewId="0"/>
  </sheetViews>
  <sheetFormatPr defaultRowHeight="15.75" x14ac:dyDescent="0.25"/>
  <cols>
    <col min="1" max="1" width="8.85546875" style="44" hidden="1" customWidth="1"/>
    <col min="2" max="2" width="14.85546875" style="44" hidden="1" customWidth="1"/>
    <col min="3" max="3" width="19" style="45" hidden="1" customWidth="1"/>
    <col min="4" max="4" width="4.85546875" style="4" customWidth="1"/>
    <col min="5" max="5" width="18.28515625" style="4" customWidth="1"/>
    <col min="6" max="6" width="17.42578125" style="4" customWidth="1"/>
    <col min="7" max="7" width="3.42578125" style="4" customWidth="1"/>
    <col min="8" max="9" width="20.85546875" style="4" customWidth="1"/>
    <col min="10" max="10" width="2.5703125" style="4" customWidth="1"/>
    <col min="11" max="11" width="19.5703125" style="4" customWidth="1"/>
    <col min="12" max="13" width="9.140625" style="5"/>
    <col min="14" max="16384" width="9.140625" style="4"/>
  </cols>
  <sheetData>
    <row r="1" spans="1:17" s="46" customFormat="1" hidden="1" x14ac:dyDescent="0.25">
      <c r="A1" s="44" t="s">
        <v>357</v>
      </c>
      <c r="B1" s="44" t="s">
        <v>7</v>
      </c>
      <c r="C1" s="45" t="s">
        <v>7</v>
      </c>
      <c r="I1" s="46" t="s">
        <v>142</v>
      </c>
      <c r="L1" s="47"/>
      <c r="M1" s="47"/>
    </row>
    <row r="2" spans="1:17" s="46" customFormat="1" hidden="1" x14ac:dyDescent="0.25">
      <c r="A2" s="44" t="s">
        <v>7</v>
      </c>
      <c r="B2" s="44" t="s">
        <v>28</v>
      </c>
      <c r="C2" s="58" t="str">
        <f>"1/1/2018..6/12/2018"</f>
        <v>1/1/2018..6/12/2018</v>
      </c>
      <c r="H2" s="48"/>
      <c r="I2" s="48"/>
      <c r="J2" s="48"/>
      <c r="L2" s="47"/>
      <c r="M2" s="47"/>
    </row>
    <row r="3" spans="1:17" s="46" customFormat="1" hidden="1" x14ac:dyDescent="0.25">
      <c r="A3" s="44" t="s">
        <v>7</v>
      </c>
      <c r="B3" s="44" t="s">
        <v>22</v>
      </c>
      <c r="C3" s="44" t="str">
        <f>"*"</f>
        <v>*</v>
      </c>
      <c r="H3" s="48"/>
      <c r="I3" s="48"/>
      <c r="J3" s="48"/>
      <c r="L3" s="47"/>
      <c r="M3" s="47"/>
    </row>
    <row r="4" spans="1:17" s="46" customFormat="1" hidden="1" x14ac:dyDescent="0.25">
      <c r="A4" s="44" t="s">
        <v>7</v>
      </c>
      <c r="B4" s="49" t="s">
        <v>10</v>
      </c>
      <c r="C4" s="44" t="str">
        <f>"*"</f>
        <v>*</v>
      </c>
      <c r="H4" s="48"/>
      <c r="I4" s="48"/>
      <c r="J4" s="48"/>
      <c r="L4" s="47"/>
      <c r="M4" s="47"/>
    </row>
    <row r="5" spans="1:17" s="46" customFormat="1" x14ac:dyDescent="0.25">
      <c r="A5" s="44"/>
      <c r="B5" s="49"/>
      <c r="C5" s="44"/>
      <c r="H5" s="48"/>
      <c r="I5" s="48"/>
      <c r="J5" s="48"/>
      <c r="L5" s="47"/>
      <c r="M5" s="47"/>
    </row>
    <row r="7" spans="1:17" ht="21" x14ac:dyDescent="0.35">
      <c r="G7" s="6" t="s">
        <v>30</v>
      </c>
    </row>
    <row r="8" spans="1:17" x14ac:dyDescent="0.25">
      <c r="G8" s="63" t="s">
        <v>42</v>
      </c>
    </row>
    <row r="9" spans="1:17" x14ac:dyDescent="0.25">
      <c r="C9" s="50"/>
      <c r="D9" s="7"/>
      <c r="E9" s="8"/>
      <c r="F9" s="9"/>
      <c r="G9" s="2" t="s">
        <v>24</v>
      </c>
      <c r="H9" s="10"/>
      <c r="I9" s="10"/>
      <c r="J9" s="10"/>
    </row>
    <row r="10" spans="1:17" x14ac:dyDescent="0.25">
      <c r="C10" s="50"/>
      <c r="D10" s="7"/>
      <c r="E10" s="8"/>
      <c r="F10" s="9"/>
      <c r="G10" s="9"/>
      <c r="H10" s="10"/>
      <c r="I10" s="10"/>
      <c r="J10" s="10"/>
    </row>
    <row r="11" spans="1:17" x14ac:dyDescent="0.25">
      <c r="C11" s="50"/>
      <c r="D11" s="7"/>
      <c r="E11" s="8"/>
      <c r="F11" s="9"/>
      <c r="G11" s="9"/>
      <c r="H11" s="10"/>
      <c r="I11" s="10"/>
      <c r="J11" s="10"/>
    </row>
    <row r="12" spans="1:17" x14ac:dyDescent="0.25">
      <c r="E12" s="2" t="s">
        <v>29</v>
      </c>
      <c r="F12" s="59" t="str">
        <f>$C$2</f>
        <v>1/1/2018..6/12/2018</v>
      </c>
      <c r="G12" s="59"/>
      <c r="K12" s="11"/>
    </row>
    <row r="13" spans="1:17" s="12" customFormat="1" ht="16.5" thickBot="1" x14ac:dyDescent="0.3">
      <c r="A13" s="51"/>
      <c r="B13" s="51"/>
      <c r="C13" s="51"/>
      <c r="E13" s="42" t="s">
        <v>23</v>
      </c>
      <c r="F13" s="3" t="str">
        <f>C3</f>
        <v>*</v>
      </c>
      <c r="G13" s="3"/>
      <c r="K13" s="13"/>
      <c r="L13" s="14"/>
      <c r="M13" s="14"/>
      <c r="Q13" s="4"/>
    </row>
    <row r="14" spans="1:17" s="12" customFormat="1" ht="16.5" thickBot="1" x14ac:dyDescent="0.3">
      <c r="A14" s="51"/>
      <c r="B14" s="51"/>
      <c r="C14" s="52"/>
      <c r="D14" s="3"/>
      <c r="E14" s="3"/>
      <c r="F14" s="3"/>
      <c r="G14" s="3"/>
      <c r="H14" s="138" t="s">
        <v>26</v>
      </c>
      <c r="I14" s="139"/>
      <c r="J14" s="139"/>
      <c r="K14" s="15"/>
      <c r="L14" s="14"/>
      <c r="M14" s="14"/>
      <c r="Q14" s="4"/>
    </row>
    <row r="15" spans="1:17" s="16" customFormat="1" ht="33" customHeight="1" thickBot="1" x14ac:dyDescent="0.3">
      <c r="A15" s="53"/>
      <c r="B15" s="53"/>
      <c r="C15" s="54"/>
      <c r="H15" s="31" t="str">
        <f>"CRONUS JetCorp UK"</f>
        <v>CRONUS JetCorp UK</v>
      </c>
      <c r="I15" s="127" t="str">
        <f>"CRONUS JetCorp USA"</f>
        <v>CRONUS JetCorp USA</v>
      </c>
      <c r="J15" s="32"/>
      <c r="K15" s="33" t="s">
        <v>8</v>
      </c>
      <c r="L15" s="17"/>
      <c r="M15" s="17"/>
    </row>
    <row r="16" spans="1:17" ht="16.5" thickBot="1" x14ac:dyDescent="0.3">
      <c r="C16" s="55" t="s">
        <v>9</v>
      </c>
      <c r="D16" s="18"/>
      <c r="E16" s="34" t="s">
        <v>0</v>
      </c>
      <c r="F16" s="35"/>
      <c r="G16" s="35"/>
      <c r="H16" s="36"/>
      <c r="I16" s="36"/>
      <c r="J16" s="37"/>
      <c r="K16" s="38"/>
      <c r="L16" s="19"/>
      <c r="M16" s="19"/>
    </row>
    <row r="17" spans="1:13" x14ac:dyDescent="0.25">
      <c r="C17" s="45">
        <v>44100</v>
      </c>
      <c r="E17" s="140" t="str">
        <f>"Sales, Retail - North America"</f>
        <v>Sales, Retail - North America</v>
      </c>
      <c r="F17" s="141"/>
      <c r="G17" s="60"/>
      <c r="H17" s="20">
        <v>3308057.9800000004</v>
      </c>
      <c r="I17" s="20">
        <v>5867818.75</v>
      </c>
      <c r="J17" s="20"/>
      <c r="K17" s="21">
        <f>SUM(H17:J17)</f>
        <v>9175876.7300000004</v>
      </c>
      <c r="L17" s="19"/>
      <c r="M17" s="19"/>
    </row>
    <row r="18" spans="1:13" ht="16.5" thickBot="1" x14ac:dyDescent="0.3">
      <c r="C18" s="45">
        <v>44200</v>
      </c>
      <c r="E18" s="134" t="str">
        <f>"Sales, Retail - EU"</f>
        <v>Sales, Retail - EU</v>
      </c>
      <c r="F18" s="135"/>
      <c r="G18" s="61"/>
      <c r="H18" s="20">
        <v>4261195.47</v>
      </c>
      <c r="I18" s="20">
        <v>2450006.36</v>
      </c>
      <c r="J18" s="20"/>
      <c r="K18" s="21">
        <f>SUM(H18:J18)</f>
        <v>6711201.8300000001</v>
      </c>
      <c r="L18" s="19"/>
      <c r="M18" s="19"/>
    </row>
    <row r="19" spans="1:13" x14ac:dyDescent="0.25">
      <c r="B19" s="131" t="s">
        <v>43</v>
      </c>
      <c r="C19" s="45">
        <v>45100</v>
      </c>
      <c r="E19" s="134" t="str">
        <f>"Discounts, Retail - North Amer"</f>
        <v>Discounts, Retail - North Amer</v>
      </c>
      <c r="F19" s="135"/>
      <c r="G19" s="61"/>
      <c r="H19" s="20">
        <v>-99213.5</v>
      </c>
      <c r="I19" s="20">
        <v>-180992.96</v>
      </c>
      <c r="J19" s="20"/>
      <c r="K19" s="21">
        <f>SUM(H19:J19)</f>
        <v>-280206.45999999996</v>
      </c>
      <c r="L19" s="19"/>
      <c r="M19" s="19"/>
    </row>
    <row r="20" spans="1:13" s="12" customFormat="1" x14ac:dyDescent="0.25">
      <c r="A20" s="51"/>
      <c r="B20" s="132"/>
      <c r="C20" s="45">
        <v>45200</v>
      </c>
      <c r="D20" s="4"/>
      <c r="E20" s="134" t="str">
        <f>"Discounts, Retail - EU"</f>
        <v>Discounts, Retail - EU</v>
      </c>
      <c r="F20" s="135"/>
      <c r="G20" s="61"/>
      <c r="H20" s="20">
        <v>-143745.15000000002</v>
      </c>
      <c r="I20" s="20">
        <v>-69713.56</v>
      </c>
      <c r="J20" s="20"/>
      <c r="K20" s="21">
        <f>SUM(H20:J20)</f>
        <v>-213458.71000000002</v>
      </c>
      <c r="L20" s="22"/>
      <c r="M20" s="22"/>
    </row>
    <row r="21" spans="1:13" ht="16.5" thickBot="1" x14ac:dyDescent="0.3">
      <c r="B21" s="132"/>
      <c r="E21" s="39" t="s">
        <v>1</v>
      </c>
      <c r="F21" s="39"/>
      <c r="G21" s="39"/>
      <c r="H21" s="40">
        <f>SUM(H17:H20)</f>
        <v>7326294.7999999998</v>
      </c>
      <c r="I21" s="40">
        <f>SUM(I17:I20)</f>
        <v>8067118.5899999999</v>
      </c>
      <c r="J21" s="40"/>
      <c r="K21" s="41">
        <f>SUM(K17:K20)</f>
        <v>15393413.390000001</v>
      </c>
      <c r="L21" s="19"/>
      <c r="M21" s="19"/>
    </row>
    <row r="22" spans="1:13" ht="10.5" customHeight="1" thickTop="1" x14ac:dyDescent="0.25">
      <c r="B22" s="132"/>
      <c r="H22" s="23"/>
      <c r="I22" s="23"/>
      <c r="J22" s="23"/>
      <c r="K22" s="24"/>
      <c r="L22" s="19"/>
      <c r="M22" s="19"/>
    </row>
    <row r="23" spans="1:13" x14ac:dyDescent="0.25">
      <c r="B23" s="132"/>
      <c r="C23" s="45" t="s">
        <v>240</v>
      </c>
      <c r="E23" s="134" t="str">
        <f>"Cost of Goods Sold"</f>
        <v>Cost of Goods Sold</v>
      </c>
      <c r="F23" s="135"/>
      <c r="G23" s="61"/>
      <c r="H23" s="20">
        <v>-4290738.97</v>
      </c>
      <c r="I23" s="20">
        <v>-4440532.07</v>
      </c>
      <c r="J23" s="20"/>
      <c r="K23" s="21">
        <f>SUM(H23:J23)</f>
        <v>-8731271.0399999991</v>
      </c>
      <c r="L23" s="19"/>
      <c r="M23" s="19"/>
    </row>
    <row r="24" spans="1:13" x14ac:dyDescent="0.25">
      <c r="B24" s="132"/>
      <c r="C24" s="45">
        <v>54100</v>
      </c>
      <c r="E24" s="134" t="str">
        <f>"Purchases"</f>
        <v>Purchases</v>
      </c>
      <c r="F24" s="135"/>
      <c r="G24" s="61"/>
      <c r="H24" s="20">
        <v>-4343321.95</v>
      </c>
      <c r="I24" s="20">
        <v>-4442870.07</v>
      </c>
      <c r="J24" s="20"/>
      <c r="K24" s="21">
        <f>SUM(H24:J24)</f>
        <v>-8786192.0199999996</v>
      </c>
      <c r="L24" s="19"/>
      <c r="M24" s="19"/>
    </row>
    <row r="25" spans="1:13" ht="16.5" thickBot="1" x14ac:dyDescent="0.3">
      <c r="B25" s="133"/>
      <c r="C25" s="45">
        <v>54400</v>
      </c>
      <c r="E25" s="134" t="str">
        <f>"Discounts Received"</f>
        <v>Discounts Received</v>
      </c>
      <c r="F25" s="135"/>
      <c r="G25" s="61"/>
      <c r="H25" s="20">
        <v>0</v>
      </c>
      <c r="I25" s="20">
        <v>0</v>
      </c>
      <c r="J25" s="20"/>
      <c r="K25" s="21">
        <f>SUM(H25:J25)</f>
        <v>0</v>
      </c>
      <c r="L25" s="19"/>
      <c r="M25" s="19"/>
    </row>
    <row r="26" spans="1:13" x14ac:dyDescent="0.25">
      <c r="C26" s="45">
        <v>54500</v>
      </c>
      <c r="E26" s="134" t="str">
        <f>"Inventory Adjustment"</f>
        <v>Inventory Adjustment</v>
      </c>
      <c r="F26" s="135"/>
      <c r="G26" s="87"/>
      <c r="H26" s="20">
        <v>0</v>
      </c>
      <c r="I26" s="20">
        <v>0</v>
      </c>
      <c r="J26" s="20"/>
      <c r="K26" s="21">
        <f>SUM(H26:J26)</f>
        <v>0</v>
      </c>
      <c r="L26" s="19"/>
      <c r="M26" s="19"/>
    </row>
    <row r="27" spans="1:13" x14ac:dyDescent="0.25">
      <c r="C27" s="45">
        <v>54702</v>
      </c>
      <c r="E27" s="134" t="str">
        <f>"Overhead Applied"</f>
        <v>Overhead Applied</v>
      </c>
      <c r="F27" s="135"/>
      <c r="G27" s="87"/>
      <c r="H27" s="20">
        <v>0</v>
      </c>
      <c r="I27" s="20">
        <v>0</v>
      </c>
      <c r="J27" s="20"/>
      <c r="K27" s="21">
        <f>SUM(H27:J27)</f>
        <v>0</v>
      </c>
      <c r="L27" s="19"/>
      <c r="M27" s="19"/>
    </row>
    <row r="28" spans="1:13" x14ac:dyDescent="0.25">
      <c r="C28" s="45">
        <v>54703</v>
      </c>
      <c r="E28" s="134" t="str">
        <f>"Purchase Variance"</f>
        <v>Purchase Variance</v>
      </c>
      <c r="F28" s="135"/>
      <c r="G28" s="87"/>
      <c r="H28" s="20">
        <v>0</v>
      </c>
      <c r="I28" s="20">
        <v>132898.08000000002</v>
      </c>
      <c r="J28" s="20"/>
      <c r="K28" s="21">
        <f>SUM(H28:J28)</f>
        <v>132898.08000000002</v>
      </c>
      <c r="L28" s="19"/>
      <c r="M28" s="19"/>
    </row>
    <row r="29" spans="1:13" x14ac:dyDescent="0.25">
      <c r="C29" s="45">
        <v>54710</v>
      </c>
      <c r="E29" s="134" t="str">
        <f>"Capacity Cost Applied"</f>
        <v>Capacity Cost Applied</v>
      </c>
      <c r="F29" s="135"/>
      <c r="G29" s="61"/>
      <c r="H29" s="20">
        <v>4343321.95</v>
      </c>
      <c r="I29" s="20">
        <v>4442966.83</v>
      </c>
      <c r="J29" s="20"/>
      <c r="K29" s="21">
        <f>SUM(H29:J29)</f>
        <v>8786288.7800000012</v>
      </c>
      <c r="L29" s="22"/>
      <c r="M29" s="22"/>
    </row>
    <row r="30" spans="1:13" x14ac:dyDescent="0.25">
      <c r="C30" s="45">
        <v>54800</v>
      </c>
      <c r="E30" s="136" t="str">
        <f>"Payment Discounts Granted"</f>
        <v>Payment Discounts Granted</v>
      </c>
      <c r="F30" s="137"/>
      <c r="G30" s="60"/>
      <c r="H30" s="20">
        <v>0</v>
      </c>
      <c r="I30" s="20">
        <v>0</v>
      </c>
      <c r="J30" s="20"/>
      <c r="K30" s="21">
        <f>SUM(H30:J30)</f>
        <v>0</v>
      </c>
      <c r="L30" s="22"/>
      <c r="M30" s="22"/>
    </row>
    <row r="31" spans="1:13" ht="16.5" thickBot="1" x14ac:dyDescent="0.3">
      <c r="E31" s="39" t="s">
        <v>2</v>
      </c>
      <c r="F31" s="39"/>
      <c r="G31" s="39"/>
      <c r="H31" s="40">
        <f>SUM(H23:H30)</f>
        <v>-4290738.97</v>
      </c>
      <c r="I31" s="40">
        <f>SUM(I23:I30)</f>
        <v>-4307537.2300000004</v>
      </c>
      <c r="J31" s="40"/>
      <c r="K31" s="41">
        <f>SUM(K23:K30)</f>
        <v>-8598276.1999999993</v>
      </c>
      <c r="L31" s="22"/>
      <c r="M31" s="22"/>
    </row>
    <row r="32" spans="1:13" ht="10.5" customHeight="1" thickTop="1" x14ac:dyDescent="0.25">
      <c r="E32" s="5"/>
      <c r="F32" s="5"/>
      <c r="G32" s="5"/>
      <c r="H32" s="25"/>
      <c r="I32" s="25"/>
      <c r="J32" s="25"/>
      <c r="K32" s="24"/>
      <c r="L32" s="19"/>
      <c r="M32" s="19"/>
    </row>
    <row r="33" spans="3:13" ht="16.5" thickBot="1" x14ac:dyDescent="0.3">
      <c r="E33" s="26" t="s">
        <v>3</v>
      </c>
      <c r="F33" s="26"/>
      <c r="G33" s="26"/>
      <c r="H33" s="27">
        <f>H21+H31</f>
        <v>3035555.83</v>
      </c>
      <c r="I33" s="27">
        <f>I21+I31</f>
        <v>3759581.3599999994</v>
      </c>
      <c r="J33" s="27"/>
      <c r="K33" s="28">
        <f>K21+K31</f>
        <v>6795137.1900000013</v>
      </c>
      <c r="L33" s="19"/>
      <c r="M33" s="19"/>
    </row>
    <row r="34" spans="3:13" ht="8.25" customHeight="1" thickTop="1" x14ac:dyDescent="0.25">
      <c r="H34" s="23"/>
      <c r="I34" s="23"/>
      <c r="J34" s="23"/>
      <c r="K34" s="24"/>
      <c r="L34" s="19"/>
      <c r="M34" s="19"/>
    </row>
    <row r="35" spans="3:13" x14ac:dyDescent="0.25">
      <c r="C35" s="56" t="s">
        <v>31</v>
      </c>
      <c r="D35" s="29"/>
      <c r="E35" s="134" t="str">
        <f>"Selling Expenses"</f>
        <v>Selling Expenses</v>
      </c>
      <c r="F35" s="135"/>
      <c r="G35" s="61"/>
      <c r="H35" s="20">
        <v>-505620.05</v>
      </c>
      <c r="I35" s="20">
        <v>-725064.45000000007</v>
      </c>
      <c r="J35" s="20"/>
      <c r="K35" s="21">
        <f>SUM(H35:J35)</f>
        <v>-1230684.5</v>
      </c>
      <c r="L35" s="19"/>
      <c r="M35" s="19"/>
    </row>
    <row r="36" spans="3:13" x14ac:dyDescent="0.25">
      <c r="C36" s="56" t="s">
        <v>32</v>
      </c>
      <c r="D36" s="29"/>
      <c r="E36" s="134" t="str">
        <f>"Personnel Expenses"</f>
        <v>Personnel Expenses</v>
      </c>
      <c r="F36" s="135"/>
      <c r="G36" s="61"/>
      <c r="H36" s="20">
        <v>-1512445.71</v>
      </c>
      <c r="I36" s="20">
        <v>-2902910.36</v>
      </c>
      <c r="J36" s="20"/>
      <c r="K36" s="21">
        <f>SUM(H36:J36)</f>
        <v>-4415356.07</v>
      </c>
      <c r="L36" s="19"/>
      <c r="M36" s="19"/>
    </row>
    <row r="37" spans="3:13" x14ac:dyDescent="0.25">
      <c r="C37" s="56" t="s">
        <v>33</v>
      </c>
      <c r="D37" s="29"/>
      <c r="E37" s="134" t="str">
        <f>"Computer Expenses"</f>
        <v>Computer Expenses</v>
      </c>
      <c r="F37" s="135"/>
      <c r="G37" s="61"/>
      <c r="H37" s="20">
        <v>-20421</v>
      </c>
      <c r="I37" s="20">
        <v>-23423.83</v>
      </c>
      <c r="J37" s="20"/>
      <c r="K37" s="21">
        <f>SUM(H37:J37)</f>
        <v>-43844.83</v>
      </c>
      <c r="L37" s="19"/>
      <c r="M37" s="19"/>
    </row>
    <row r="38" spans="3:13" x14ac:dyDescent="0.25">
      <c r="C38" s="56" t="s">
        <v>34</v>
      </c>
      <c r="D38" s="29"/>
      <c r="E38" s="134" t="str">
        <f>"Building Maintenance Expenses"</f>
        <v>Building Maintenance Expenses</v>
      </c>
      <c r="F38" s="135"/>
      <c r="G38" s="61"/>
      <c r="H38" s="20">
        <v>-25055.040000000001</v>
      </c>
      <c r="I38" s="20">
        <v>-27285.88</v>
      </c>
      <c r="J38" s="20"/>
      <c r="K38" s="21">
        <f>SUM(H38:J38)</f>
        <v>-52340.92</v>
      </c>
      <c r="L38" s="19"/>
      <c r="M38" s="19"/>
    </row>
    <row r="39" spans="3:13" x14ac:dyDescent="0.25">
      <c r="C39" s="56" t="s">
        <v>35</v>
      </c>
      <c r="D39" s="29"/>
      <c r="E39" s="134" t="str">
        <f>"Administrative Expenses"</f>
        <v>Administrative Expenses</v>
      </c>
      <c r="F39" s="135"/>
      <c r="G39" s="61"/>
      <c r="H39" s="20">
        <v>-12945.24</v>
      </c>
      <c r="I39" s="20">
        <v>-15017.47</v>
      </c>
      <c r="J39" s="20"/>
      <c r="K39" s="21">
        <f>SUM(H39:J39)</f>
        <v>-27962.71</v>
      </c>
      <c r="L39" s="19"/>
      <c r="M39" s="19"/>
    </row>
    <row r="40" spans="3:13" x14ac:dyDescent="0.25">
      <c r="C40" s="56" t="s">
        <v>36</v>
      </c>
      <c r="D40" s="29"/>
      <c r="E40" s="134" t="str">
        <f>"Depreciation of Fixed Assets"</f>
        <v>Depreciation of Fixed Assets</v>
      </c>
      <c r="F40" s="135"/>
      <c r="G40" s="61"/>
      <c r="H40" s="20">
        <v>0</v>
      </c>
      <c r="I40" s="20">
        <v>0</v>
      </c>
      <c r="J40" s="20"/>
      <c r="K40" s="21">
        <f>SUM(H40:J40)</f>
        <v>0</v>
      </c>
      <c r="L40" s="30"/>
      <c r="M40" s="30"/>
    </row>
    <row r="41" spans="3:13" x14ac:dyDescent="0.25">
      <c r="C41" s="56" t="s">
        <v>37</v>
      </c>
      <c r="D41" s="29"/>
      <c r="E41" s="136" t="str">
        <f>"Other Operating Expenses"</f>
        <v>Other Operating Expenses</v>
      </c>
      <c r="F41" s="137"/>
      <c r="G41" s="60"/>
      <c r="H41" s="20">
        <v>0</v>
      </c>
      <c r="I41" s="20">
        <v>0</v>
      </c>
      <c r="J41" s="20"/>
      <c r="K41" s="21">
        <f>SUM(H41:J41)</f>
        <v>0</v>
      </c>
      <c r="L41" s="30"/>
      <c r="M41" s="30"/>
    </row>
    <row r="42" spans="3:13" ht="16.5" thickBot="1" x14ac:dyDescent="0.3">
      <c r="C42" s="57"/>
      <c r="D42" s="5"/>
      <c r="E42" s="39" t="s">
        <v>4</v>
      </c>
      <c r="F42" s="39"/>
      <c r="G42" s="39"/>
      <c r="H42" s="40">
        <f>SUM(H35:H41)</f>
        <v>-2076487.04</v>
      </c>
      <c r="I42" s="40">
        <f>SUM(I35:I41)</f>
        <v>-3693701.99</v>
      </c>
      <c r="J42" s="40"/>
      <c r="K42" s="41">
        <f>SUM(K35:K41)</f>
        <v>-5770189.0300000003</v>
      </c>
      <c r="L42" s="30"/>
      <c r="M42" s="30"/>
    </row>
    <row r="43" spans="3:13" ht="10.5" customHeight="1" thickTop="1" x14ac:dyDescent="0.25"/>
    <row r="44" spans="3:13" ht="16.5" thickBot="1" x14ac:dyDescent="0.3">
      <c r="E44" s="26" t="s">
        <v>5</v>
      </c>
      <c r="F44" s="26"/>
      <c r="G44" s="26"/>
      <c r="H44" s="27">
        <f>H33+H42</f>
        <v>959068.79</v>
      </c>
      <c r="I44" s="27">
        <f>I33+I42</f>
        <v>65879.36999999918</v>
      </c>
      <c r="J44" s="27"/>
      <c r="K44" s="28">
        <f>K33+K42</f>
        <v>1024948.1600000011</v>
      </c>
    </row>
    <row r="45" spans="3:13" ht="16.5" thickTop="1" x14ac:dyDescent="0.25"/>
  </sheetData>
  <mergeCells count="21">
    <mergeCell ref="H14:J14"/>
    <mergeCell ref="E39:F39"/>
    <mergeCell ref="E23:F23"/>
    <mergeCell ref="E24:F24"/>
    <mergeCell ref="E25:F25"/>
    <mergeCell ref="E29:F29"/>
    <mergeCell ref="E17:F17"/>
    <mergeCell ref="E18:F18"/>
    <mergeCell ref="E26:F26"/>
    <mergeCell ref="E27:F27"/>
    <mergeCell ref="E28:F28"/>
    <mergeCell ref="B19:B25"/>
    <mergeCell ref="E40:F40"/>
    <mergeCell ref="E41:F41"/>
    <mergeCell ref="E30:F30"/>
    <mergeCell ref="E35:F35"/>
    <mergeCell ref="E36:F36"/>
    <mergeCell ref="E37:F37"/>
    <mergeCell ref="E38:F38"/>
    <mergeCell ref="E19:F19"/>
    <mergeCell ref="E20:F20"/>
  </mergeCells>
  <phoneticPr fontId="3" type="noConversion"/>
  <pageMargins left="0.75" right="0.75" top="0.375" bottom="0.375" header="0.36" footer="0.38"/>
  <pageSetup scale="9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showGridLines="0" zoomScale="90" zoomScaleNormal="90" workbookViewId="0"/>
  </sheetViews>
  <sheetFormatPr defaultRowHeight="15.75" x14ac:dyDescent="0.25"/>
  <cols>
    <col min="1" max="1" width="8.85546875" style="44" hidden="1" customWidth="1"/>
    <col min="2" max="2" width="14.85546875" style="44" hidden="1" customWidth="1"/>
    <col min="3" max="3" width="19" style="45" hidden="1" customWidth="1"/>
    <col min="4" max="4" width="4.85546875" style="4" customWidth="1"/>
    <col min="5" max="5" width="18.28515625" style="4" customWidth="1"/>
    <col min="6" max="6" width="17.42578125" style="4" customWidth="1"/>
    <col min="7" max="7" width="3.42578125" style="4" customWidth="1"/>
    <col min="8" max="11" width="20.85546875" style="4" customWidth="1"/>
    <col min="12" max="12" width="2.5703125" style="4" customWidth="1"/>
    <col min="13" max="13" width="19.5703125" style="4" customWidth="1"/>
    <col min="14" max="15" width="9.140625" style="5"/>
    <col min="16" max="16384" width="9.140625" style="4"/>
  </cols>
  <sheetData>
    <row r="1" spans="1:19" s="46" customFormat="1" hidden="1" x14ac:dyDescent="0.25">
      <c r="A1" s="44" t="s">
        <v>359</v>
      </c>
      <c r="B1" s="44" t="s">
        <v>7</v>
      </c>
      <c r="C1" s="45" t="s">
        <v>7</v>
      </c>
      <c r="I1" s="46" t="s">
        <v>142</v>
      </c>
      <c r="J1" s="46" t="s">
        <v>142</v>
      </c>
      <c r="K1" s="46" t="s">
        <v>142</v>
      </c>
      <c r="N1" s="47"/>
      <c r="O1" s="47"/>
    </row>
    <row r="2" spans="1:19" s="46" customFormat="1" hidden="1" x14ac:dyDescent="0.25">
      <c r="A2" s="44" t="s">
        <v>7</v>
      </c>
      <c r="B2" s="44" t="s">
        <v>6</v>
      </c>
      <c r="C2" s="58" t="str">
        <f>"1/1/2018..6/12/2018"</f>
        <v>1/1/2018..6/12/2018</v>
      </c>
      <c r="H2" s="48"/>
      <c r="I2" s="48"/>
      <c r="J2" s="48"/>
      <c r="K2" s="48"/>
      <c r="L2" s="48"/>
      <c r="N2" s="47"/>
      <c r="O2" s="47"/>
    </row>
    <row r="3" spans="1:19" s="46" customFormat="1" hidden="1" x14ac:dyDescent="0.25">
      <c r="A3" s="44" t="s">
        <v>7</v>
      </c>
      <c r="B3" s="44" t="s">
        <v>22</v>
      </c>
      <c r="C3" s="44" t="str">
        <f>"*"</f>
        <v>*</v>
      </c>
      <c r="H3" s="48"/>
      <c r="I3" s="48"/>
      <c r="J3" s="48"/>
      <c r="K3" s="48"/>
      <c r="L3" s="48"/>
      <c r="N3" s="47"/>
      <c r="O3" s="47"/>
    </row>
    <row r="4" spans="1:19" s="46" customFormat="1" hidden="1" x14ac:dyDescent="0.25">
      <c r="A4" s="44" t="s">
        <v>7</v>
      </c>
      <c r="B4" s="49" t="s">
        <v>10</v>
      </c>
      <c r="C4" s="44" t="str">
        <f>"*"</f>
        <v>*</v>
      </c>
      <c r="H4" s="48"/>
      <c r="I4" s="48"/>
      <c r="J4" s="48"/>
      <c r="K4" s="48"/>
      <c r="L4" s="48"/>
      <c r="N4" s="47"/>
      <c r="O4" s="47"/>
    </row>
    <row r="5" spans="1:19" s="46" customFormat="1" hidden="1" x14ac:dyDescent="0.25">
      <c r="A5" s="44" t="s">
        <v>7</v>
      </c>
      <c r="B5" s="49" t="s">
        <v>39</v>
      </c>
      <c r="C5" s="44" t="str">
        <f>"Use Local Currencies"</f>
        <v>Use Local Currencies</v>
      </c>
      <c r="H5" s="48"/>
      <c r="I5" s="48"/>
      <c r="J5" s="48"/>
      <c r="K5" s="48"/>
      <c r="L5" s="48"/>
      <c r="N5" s="47"/>
      <c r="O5" s="47"/>
    </row>
    <row r="6" spans="1:19" s="46" customFormat="1" hidden="1" x14ac:dyDescent="0.25">
      <c r="A6" s="44" t="s">
        <v>7</v>
      </c>
      <c r="B6" s="49" t="s">
        <v>40</v>
      </c>
      <c r="C6" s="44" t="str">
        <f>IF(C5="Use Local Currencies","Amount","Additional-Currency Amount")</f>
        <v>Amount</v>
      </c>
      <c r="H6" s="48"/>
      <c r="I6" s="48"/>
      <c r="J6" s="48"/>
      <c r="K6" s="48"/>
      <c r="L6" s="48"/>
      <c r="N6" s="47"/>
      <c r="O6" s="47"/>
    </row>
    <row r="7" spans="1:19" s="46" customFormat="1" hidden="1" x14ac:dyDescent="0.25">
      <c r="A7" s="44" t="s">
        <v>7</v>
      </c>
      <c r="B7" s="49" t="s">
        <v>41</v>
      </c>
      <c r="H7" s="48"/>
      <c r="I7" s="48"/>
      <c r="J7" s="48"/>
      <c r="K7" s="48"/>
      <c r="L7" s="48"/>
      <c r="N7" s="47"/>
      <c r="O7" s="47"/>
    </row>
    <row r="8" spans="1:19" s="46" customFormat="1" x14ac:dyDescent="0.25">
      <c r="A8" s="44"/>
      <c r="B8" s="49"/>
      <c r="H8" s="48"/>
      <c r="I8" s="48"/>
      <c r="J8" s="48"/>
      <c r="K8" s="48"/>
      <c r="L8" s="48"/>
      <c r="N8" s="47"/>
      <c r="O8" s="47"/>
    </row>
    <row r="9" spans="1:19" ht="21" x14ac:dyDescent="0.35">
      <c r="C9" s="45" t="str">
        <f>"CRONUS JetCorp UK"</f>
        <v>CRONUS JetCorp UK</v>
      </c>
      <c r="G9" s="6" t="str">
        <f>C9</f>
        <v>CRONUS JetCorp UK</v>
      </c>
      <c r="H9" s="6"/>
      <c r="I9" s="6"/>
      <c r="J9" s="6"/>
      <c r="K9" s="6"/>
    </row>
    <row r="10" spans="1:19" ht="21" x14ac:dyDescent="0.35">
      <c r="G10" s="6" t="s">
        <v>27</v>
      </c>
    </row>
    <row r="11" spans="1:19" x14ac:dyDescent="0.25">
      <c r="G11" s="2" t="str">
        <f>"(All Amounts in GBP)"</f>
        <v>(All Amounts in GBP)</v>
      </c>
    </row>
    <row r="12" spans="1:19" x14ac:dyDescent="0.25">
      <c r="C12" s="50"/>
      <c r="D12" s="7"/>
      <c r="E12" s="8"/>
      <c r="F12" s="9"/>
      <c r="G12" s="2" t="s">
        <v>24</v>
      </c>
      <c r="H12" s="10"/>
      <c r="I12" s="10"/>
      <c r="J12" s="10"/>
      <c r="K12" s="10"/>
      <c r="L12" s="10"/>
    </row>
    <row r="13" spans="1:19" x14ac:dyDescent="0.25">
      <c r="C13" s="50"/>
      <c r="D13" s="7"/>
      <c r="E13" s="8"/>
      <c r="F13" s="9"/>
      <c r="G13" s="9"/>
      <c r="H13" s="10"/>
      <c r="I13" s="10"/>
      <c r="J13" s="10"/>
      <c r="K13" s="10"/>
      <c r="L13" s="10"/>
    </row>
    <row r="14" spans="1:19" x14ac:dyDescent="0.25">
      <c r="C14" s="50"/>
      <c r="D14" s="7"/>
      <c r="E14" s="8"/>
      <c r="F14" s="9"/>
      <c r="G14" s="9"/>
      <c r="H14" s="10"/>
      <c r="I14" s="10"/>
      <c r="J14" s="10"/>
      <c r="K14" s="10"/>
      <c r="L14" s="10"/>
    </row>
    <row r="15" spans="1:19" x14ac:dyDescent="0.25">
      <c r="E15" s="2" t="s">
        <v>29</v>
      </c>
      <c r="F15" s="59" t="str">
        <f>$C$2</f>
        <v>1/1/2018..6/12/2018</v>
      </c>
      <c r="G15" s="59"/>
      <c r="M15" s="11"/>
    </row>
    <row r="16" spans="1:19" s="12" customFormat="1" ht="16.5" thickBot="1" x14ac:dyDescent="0.3">
      <c r="A16" s="51"/>
      <c r="B16" s="51"/>
      <c r="C16" s="51"/>
      <c r="E16" s="42" t="s">
        <v>23</v>
      </c>
      <c r="F16" s="3" t="str">
        <f>C3</f>
        <v>*</v>
      </c>
      <c r="G16" s="3"/>
      <c r="M16" s="13"/>
      <c r="N16" s="14"/>
      <c r="O16" s="14"/>
      <c r="S16" s="4"/>
    </row>
    <row r="17" spans="1:19" s="12" customFormat="1" ht="16.5" thickBot="1" x14ac:dyDescent="0.3">
      <c r="A17" s="51"/>
      <c r="B17" s="51"/>
      <c r="C17" s="52"/>
      <c r="D17" s="3"/>
      <c r="E17" s="3"/>
      <c r="F17" s="3"/>
      <c r="G17" s="3"/>
      <c r="H17" s="138" t="s">
        <v>25</v>
      </c>
      <c r="I17" s="139"/>
      <c r="J17" s="139"/>
      <c r="K17" s="139"/>
      <c r="L17" s="139"/>
      <c r="M17" s="15"/>
      <c r="N17" s="14"/>
      <c r="O17" s="14"/>
      <c r="S17" s="4"/>
    </row>
    <row r="18" spans="1:19" s="16" customFormat="1" ht="33" customHeight="1" thickBot="1" x14ac:dyDescent="0.3">
      <c r="A18" s="53"/>
      <c r="B18" s="53"/>
      <c r="C18" s="54"/>
      <c r="H18" s="31"/>
      <c r="I18" s="127" t="str">
        <f>"CORPORATE"</f>
        <v>CORPORATE</v>
      </c>
      <c r="J18" s="127" t="str">
        <f>"EVENTS"</f>
        <v>EVENTS</v>
      </c>
      <c r="K18" s="127" t="str">
        <f>"SPORTS"</f>
        <v>SPORTS</v>
      </c>
      <c r="L18" s="32"/>
      <c r="M18" s="33" t="s">
        <v>8</v>
      </c>
      <c r="N18" s="17"/>
      <c r="O18" s="17"/>
    </row>
    <row r="19" spans="1:19" ht="16.5" thickBot="1" x14ac:dyDescent="0.3">
      <c r="C19" s="55" t="s">
        <v>9</v>
      </c>
      <c r="D19" s="18"/>
      <c r="E19" s="34" t="s">
        <v>0</v>
      </c>
      <c r="F19" s="35"/>
      <c r="G19" s="35"/>
      <c r="H19" s="36"/>
      <c r="I19" s="36"/>
      <c r="J19" s="36"/>
      <c r="K19" s="36"/>
      <c r="L19" s="37"/>
      <c r="M19" s="38"/>
      <c r="N19" s="19"/>
      <c r="O19" s="19"/>
    </row>
    <row r="20" spans="1:19" x14ac:dyDescent="0.25">
      <c r="B20" s="131" t="s">
        <v>43</v>
      </c>
      <c r="C20" s="45">
        <v>44100</v>
      </c>
      <c r="E20" s="140" t="str">
        <f>"Sales, Retail - North America"</f>
        <v>Sales, Retail - North America</v>
      </c>
      <c r="F20" s="141"/>
      <c r="G20" s="60"/>
      <c r="H20" s="20">
        <v>0</v>
      </c>
      <c r="I20" s="20">
        <v>814224.42</v>
      </c>
      <c r="J20" s="20">
        <v>509726.46</v>
      </c>
      <c r="K20" s="20">
        <v>1984107.0999999999</v>
      </c>
      <c r="L20" s="20"/>
      <c r="M20" s="21">
        <f>SUM(H20:L20)</f>
        <v>3308057.98</v>
      </c>
      <c r="N20" s="19"/>
      <c r="O20" s="19"/>
    </row>
    <row r="21" spans="1:19" x14ac:dyDescent="0.25">
      <c r="B21" s="132"/>
      <c r="C21" s="45">
        <v>44200</v>
      </c>
      <c r="E21" s="134" t="str">
        <f>"Sales, Retail - EU"</f>
        <v>Sales, Retail - EU</v>
      </c>
      <c r="F21" s="135"/>
      <c r="G21" s="62"/>
      <c r="H21" s="20">
        <v>0</v>
      </c>
      <c r="I21" s="20">
        <v>1453723.49</v>
      </c>
      <c r="J21" s="20">
        <v>663606.97</v>
      </c>
      <c r="K21" s="20">
        <v>2143865.0100000002</v>
      </c>
      <c r="L21" s="20"/>
      <c r="M21" s="21">
        <f>SUM(H21:L21)</f>
        <v>4261195.4700000007</v>
      </c>
      <c r="N21" s="19"/>
      <c r="O21" s="19"/>
    </row>
    <row r="22" spans="1:19" x14ac:dyDescent="0.25">
      <c r="B22" s="132"/>
      <c r="C22" s="45">
        <v>45100</v>
      </c>
      <c r="E22" s="134" t="str">
        <f>"Discounts, Retail - North Amer"</f>
        <v>Discounts, Retail - North Amer</v>
      </c>
      <c r="F22" s="135"/>
      <c r="G22" s="62"/>
      <c r="H22" s="20">
        <v>0</v>
      </c>
      <c r="I22" s="20">
        <v>-23422.26</v>
      </c>
      <c r="J22" s="20">
        <v>-12256.46</v>
      </c>
      <c r="K22" s="20">
        <v>-63534.78</v>
      </c>
      <c r="L22" s="20"/>
      <c r="M22" s="21">
        <f>SUM(H22:L22)</f>
        <v>-99213.5</v>
      </c>
      <c r="N22" s="19"/>
      <c r="O22" s="19"/>
    </row>
    <row r="23" spans="1:19" s="12" customFormat="1" x14ac:dyDescent="0.25">
      <c r="A23" s="51"/>
      <c r="B23" s="132"/>
      <c r="C23" s="45">
        <v>45200</v>
      </c>
      <c r="D23" s="4"/>
      <c r="E23" s="134" t="str">
        <f>"Discounts, Retail - EU"</f>
        <v>Discounts, Retail - EU</v>
      </c>
      <c r="F23" s="135"/>
      <c r="G23" s="62"/>
      <c r="H23" s="20">
        <v>0</v>
      </c>
      <c r="I23" s="20">
        <v>-46638.840000000004</v>
      </c>
      <c r="J23" s="20">
        <v>-21834.76</v>
      </c>
      <c r="K23" s="20">
        <v>-75271.55</v>
      </c>
      <c r="L23" s="20"/>
      <c r="M23" s="21">
        <f>SUM(H23:L23)</f>
        <v>-143745.15000000002</v>
      </c>
      <c r="N23" s="22"/>
      <c r="O23" s="22"/>
    </row>
    <row r="24" spans="1:19" ht="16.5" thickBot="1" x14ac:dyDescent="0.3">
      <c r="B24" s="132"/>
      <c r="E24" s="39" t="s">
        <v>1</v>
      </c>
      <c r="F24" s="39"/>
      <c r="G24" s="39"/>
      <c r="H24" s="40">
        <f>SUM(H20:H23)</f>
        <v>0</v>
      </c>
      <c r="I24" s="40">
        <f>SUM(I20:I23)</f>
        <v>2197886.8100000005</v>
      </c>
      <c r="J24" s="40">
        <f>SUM(J20:J23)</f>
        <v>1139242.21</v>
      </c>
      <c r="K24" s="40">
        <f>SUM(K20:K23)</f>
        <v>3989165.7800000007</v>
      </c>
      <c r="L24" s="40"/>
      <c r="M24" s="41">
        <f>SUM(M20:M23)</f>
        <v>7326294.8000000007</v>
      </c>
      <c r="N24" s="19"/>
      <c r="O24" s="19"/>
    </row>
    <row r="25" spans="1:19" ht="16.5" thickTop="1" x14ac:dyDescent="0.25">
      <c r="B25" s="132"/>
      <c r="C25" s="45" t="s">
        <v>240</v>
      </c>
      <c r="E25" s="134" t="str">
        <f>"Cost of Goods Sold"</f>
        <v>Cost of Goods Sold</v>
      </c>
      <c r="F25" s="135"/>
      <c r="G25" s="87"/>
      <c r="H25" s="20">
        <v>0</v>
      </c>
      <c r="I25" s="20">
        <v>-1232292.6399999999</v>
      </c>
      <c r="J25" s="20">
        <v>-673024.89</v>
      </c>
      <c r="K25" s="20">
        <v>-2385421.44</v>
      </c>
      <c r="L25" s="20"/>
      <c r="M25" s="21">
        <f>SUM(H25:L25)</f>
        <v>-4290738.97</v>
      </c>
      <c r="N25" s="19"/>
      <c r="O25" s="19"/>
    </row>
    <row r="26" spans="1:19" ht="16.5" thickBot="1" x14ac:dyDescent="0.3">
      <c r="B26" s="133"/>
      <c r="C26" s="45">
        <v>54100</v>
      </c>
      <c r="E26" s="134" t="str">
        <f>"Purchases"</f>
        <v>Purchases</v>
      </c>
      <c r="F26" s="135"/>
      <c r="G26" s="62"/>
      <c r="H26" s="20">
        <v>-4343321.95</v>
      </c>
      <c r="I26" s="20">
        <v>0</v>
      </c>
      <c r="J26" s="20">
        <v>0</v>
      </c>
      <c r="K26" s="20">
        <v>0</v>
      </c>
      <c r="L26" s="20"/>
      <c r="M26" s="21">
        <f>SUM(H26:L26)</f>
        <v>-4343321.95</v>
      </c>
      <c r="N26" s="19"/>
      <c r="O26" s="19"/>
    </row>
    <row r="27" spans="1:19" x14ac:dyDescent="0.25">
      <c r="C27" s="45">
        <v>54400</v>
      </c>
      <c r="E27" s="134" t="str">
        <f>"Discounts Received"</f>
        <v>Discounts Received</v>
      </c>
      <c r="F27" s="135"/>
      <c r="G27" s="62"/>
      <c r="H27" s="20">
        <v>0</v>
      </c>
      <c r="I27" s="20">
        <v>0</v>
      </c>
      <c r="J27" s="20">
        <v>0</v>
      </c>
      <c r="K27" s="20">
        <v>0</v>
      </c>
      <c r="L27" s="20"/>
      <c r="M27" s="21">
        <f>SUM(H27:L27)</f>
        <v>0</v>
      </c>
      <c r="N27" s="19"/>
      <c r="O27" s="19"/>
    </row>
    <row r="28" spans="1:19" x14ac:dyDescent="0.25">
      <c r="C28" s="45">
        <v>54500</v>
      </c>
      <c r="E28" s="134" t="str">
        <f>"Inventory Adjustment"</f>
        <v>Inventory Adjustment</v>
      </c>
      <c r="F28" s="135"/>
      <c r="G28" s="62"/>
      <c r="H28" s="20">
        <v>0</v>
      </c>
      <c r="I28" s="20">
        <v>0</v>
      </c>
      <c r="J28" s="20">
        <v>0</v>
      </c>
      <c r="K28" s="20">
        <v>0</v>
      </c>
      <c r="L28" s="20"/>
      <c r="M28" s="21">
        <f>SUM(H28:L28)</f>
        <v>0</v>
      </c>
      <c r="N28" s="19"/>
      <c r="O28" s="19"/>
    </row>
    <row r="29" spans="1:19" x14ac:dyDescent="0.25">
      <c r="C29" s="45">
        <v>54702</v>
      </c>
      <c r="E29" s="134" t="str">
        <f>"Overhead Applied"</f>
        <v>Overhead Applied</v>
      </c>
      <c r="F29" s="135"/>
      <c r="G29" s="87"/>
      <c r="H29" s="20">
        <v>0</v>
      </c>
      <c r="I29" s="20">
        <v>0</v>
      </c>
      <c r="J29" s="20">
        <v>0</v>
      </c>
      <c r="K29" s="20">
        <v>0</v>
      </c>
      <c r="L29" s="20"/>
      <c r="M29" s="21">
        <f>SUM(H29:L29)</f>
        <v>0</v>
      </c>
      <c r="N29" s="19"/>
      <c r="O29" s="19"/>
    </row>
    <row r="30" spans="1:19" x14ac:dyDescent="0.25">
      <c r="C30" s="45">
        <v>54703</v>
      </c>
      <c r="E30" s="134" t="str">
        <f>"Purchase Variance"</f>
        <v>Purchase Variance</v>
      </c>
      <c r="F30" s="135"/>
      <c r="G30" s="87"/>
      <c r="H30" s="20">
        <v>0</v>
      </c>
      <c r="I30" s="20">
        <v>0</v>
      </c>
      <c r="J30" s="20">
        <v>0</v>
      </c>
      <c r="K30" s="20">
        <v>0</v>
      </c>
      <c r="L30" s="20"/>
      <c r="M30" s="21">
        <f>SUM(H30:L30)</f>
        <v>0</v>
      </c>
      <c r="N30" s="19"/>
      <c r="O30" s="19"/>
    </row>
    <row r="31" spans="1:19" x14ac:dyDescent="0.25">
      <c r="C31" s="45">
        <v>54710</v>
      </c>
      <c r="E31" s="134" t="str">
        <f>"Capacity Cost Applied"</f>
        <v>Capacity Cost Applied</v>
      </c>
      <c r="F31" s="135"/>
      <c r="G31" s="62"/>
      <c r="H31" s="20">
        <v>4343321.95</v>
      </c>
      <c r="I31" s="20">
        <v>0</v>
      </c>
      <c r="J31" s="20">
        <v>0</v>
      </c>
      <c r="K31" s="20">
        <v>0</v>
      </c>
      <c r="L31" s="20"/>
      <c r="M31" s="21">
        <f>SUM(H31:L31)</f>
        <v>4343321.95</v>
      </c>
      <c r="N31" s="22"/>
      <c r="O31" s="22"/>
    </row>
    <row r="32" spans="1:19" x14ac:dyDescent="0.25">
      <c r="C32" s="45">
        <v>54800</v>
      </c>
      <c r="E32" s="134" t="str">
        <f>"Payment Discounts Granted"</f>
        <v>Payment Discounts Granted</v>
      </c>
      <c r="F32" s="135"/>
      <c r="G32" s="60"/>
      <c r="H32" s="20">
        <v>0</v>
      </c>
      <c r="I32" s="20">
        <v>0</v>
      </c>
      <c r="J32" s="20">
        <v>0</v>
      </c>
      <c r="K32" s="20">
        <v>0</v>
      </c>
      <c r="L32" s="20"/>
      <c r="M32" s="21">
        <f>SUM(H32:L32)</f>
        <v>0</v>
      </c>
      <c r="N32" s="22"/>
      <c r="O32" s="22"/>
    </row>
    <row r="33" spans="3:15" ht="16.5" thickBot="1" x14ac:dyDescent="0.3">
      <c r="E33" s="39" t="s">
        <v>2</v>
      </c>
      <c r="F33" s="39"/>
      <c r="G33" s="39"/>
      <c r="H33" s="40">
        <f>SUM(H25:H32)</f>
        <v>0</v>
      </c>
      <c r="I33" s="40">
        <f>SUM(I25:I32)</f>
        <v>-1232292.6399999999</v>
      </c>
      <c r="J33" s="40">
        <f>SUM(J25:J32)</f>
        <v>-673024.89</v>
      </c>
      <c r="K33" s="40">
        <f>SUM(K25:K32)</f>
        <v>-2385421.44</v>
      </c>
      <c r="L33" s="40"/>
      <c r="M33" s="41">
        <f>SUM(M25:M32)</f>
        <v>-4290738.97</v>
      </c>
      <c r="N33" s="22"/>
      <c r="O33" s="22"/>
    </row>
    <row r="34" spans="3:15" ht="10.5" customHeight="1" thickTop="1" x14ac:dyDescent="0.25">
      <c r="E34" s="5"/>
      <c r="F34" s="5"/>
      <c r="G34" s="5"/>
      <c r="H34" s="25"/>
      <c r="I34" s="25"/>
      <c r="J34" s="25"/>
      <c r="K34" s="25"/>
      <c r="L34" s="25"/>
      <c r="M34" s="24"/>
      <c r="N34" s="19"/>
      <c r="O34" s="19"/>
    </row>
    <row r="35" spans="3:15" ht="16.5" thickBot="1" x14ac:dyDescent="0.3">
      <c r="E35" s="26" t="s">
        <v>3</v>
      </c>
      <c r="F35" s="26"/>
      <c r="G35" s="26"/>
      <c r="H35" s="27">
        <f>H24+H33</f>
        <v>0</v>
      </c>
      <c r="I35" s="27">
        <f>I24+I33</f>
        <v>965594.17000000062</v>
      </c>
      <c r="J35" s="27">
        <f>J24+J33</f>
        <v>466217.31999999995</v>
      </c>
      <c r="K35" s="27">
        <f>K24+K33</f>
        <v>1603744.3400000008</v>
      </c>
      <c r="L35" s="27"/>
      <c r="M35" s="28">
        <f>M24+M33</f>
        <v>3035555.830000001</v>
      </c>
      <c r="N35" s="19"/>
      <c r="O35" s="19"/>
    </row>
    <row r="36" spans="3:15" ht="8.25" customHeight="1" thickTop="1" x14ac:dyDescent="0.25">
      <c r="H36" s="23"/>
      <c r="I36" s="23"/>
      <c r="J36" s="23"/>
      <c r="K36" s="23"/>
      <c r="L36" s="23"/>
      <c r="M36" s="24"/>
      <c r="N36" s="19"/>
      <c r="O36" s="19"/>
    </row>
    <row r="37" spans="3:15" x14ac:dyDescent="0.25">
      <c r="C37" s="56" t="s">
        <v>31</v>
      </c>
      <c r="D37" s="29"/>
      <c r="E37" s="86" t="str">
        <f>"Selling Expenses"</f>
        <v>Selling Expenses</v>
      </c>
      <c r="F37" s="87"/>
      <c r="G37" s="87"/>
      <c r="H37" s="20">
        <v>0</v>
      </c>
      <c r="I37" s="20">
        <v>-104423.76</v>
      </c>
      <c r="J37" s="20">
        <v>-97440.140000000014</v>
      </c>
      <c r="K37" s="20">
        <v>-303756.15000000002</v>
      </c>
      <c r="L37" s="20"/>
      <c r="M37" s="21">
        <f>SUM(H37:L37)</f>
        <v>-505620.05000000005</v>
      </c>
      <c r="N37" s="19"/>
      <c r="O37" s="19"/>
    </row>
    <row r="38" spans="3:15" x14ac:dyDescent="0.25">
      <c r="C38" s="56" t="s">
        <v>32</v>
      </c>
      <c r="D38" s="29"/>
      <c r="E38" s="86" t="str">
        <f>"Personnel Expenses"</f>
        <v>Personnel Expenses</v>
      </c>
      <c r="F38" s="87"/>
      <c r="G38" s="87"/>
      <c r="H38" s="20">
        <v>-1512445.71</v>
      </c>
      <c r="I38" s="20">
        <v>0</v>
      </c>
      <c r="J38" s="20">
        <v>0</v>
      </c>
      <c r="K38" s="20">
        <v>0</v>
      </c>
      <c r="L38" s="20"/>
      <c r="M38" s="21">
        <f>SUM(H38:L38)</f>
        <v>-1512445.71</v>
      </c>
      <c r="N38" s="19"/>
      <c r="O38" s="19"/>
    </row>
    <row r="39" spans="3:15" x14ac:dyDescent="0.25">
      <c r="C39" s="56" t="s">
        <v>33</v>
      </c>
      <c r="D39" s="29"/>
      <c r="E39" s="86" t="str">
        <f>"Computer Expenses"</f>
        <v>Computer Expenses</v>
      </c>
      <c r="F39" s="87"/>
      <c r="G39" s="87"/>
      <c r="H39" s="20">
        <v>-20421</v>
      </c>
      <c r="I39" s="20">
        <v>0</v>
      </c>
      <c r="J39" s="20">
        <v>0</v>
      </c>
      <c r="K39" s="20">
        <v>0</v>
      </c>
      <c r="L39" s="20"/>
      <c r="M39" s="21">
        <f>SUM(H39:L39)</f>
        <v>-20421</v>
      </c>
      <c r="N39" s="19"/>
      <c r="O39" s="19"/>
    </row>
    <row r="40" spans="3:15" x14ac:dyDescent="0.25">
      <c r="C40" s="56" t="s">
        <v>34</v>
      </c>
      <c r="D40" s="29"/>
      <c r="E40" s="86" t="str">
        <f>"Building Maintenance Expenses"</f>
        <v>Building Maintenance Expenses</v>
      </c>
      <c r="F40" s="87"/>
      <c r="G40" s="87"/>
      <c r="H40" s="20">
        <v>-25055.040000000001</v>
      </c>
      <c r="I40" s="20">
        <v>0</v>
      </c>
      <c r="J40" s="20">
        <v>0</v>
      </c>
      <c r="K40" s="20">
        <v>0</v>
      </c>
      <c r="L40" s="20"/>
      <c r="M40" s="21">
        <f>SUM(H40:L40)</f>
        <v>-25055.040000000001</v>
      </c>
      <c r="N40" s="19"/>
      <c r="O40" s="19"/>
    </row>
    <row r="41" spans="3:15" x14ac:dyDescent="0.25">
      <c r="C41" s="56" t="s">
        <v>35</v>
      </c>
      <c r="D41" s="29"/>
      <c r="E41" s="86" t="str">
        <f>"Administrative Expenses"</f>
        <v>Administrative Expenses</v>
      </c>
      <c r="F41" s="87"/>
      <c r="G41" s="87"/>
      <c r="H41" s="20">
        <v>-12945.24</v>
      </c>
      <c r="I41" s="20">
        <v>0</v>
      </c>
      <c r="J41" s="20">
        <v>0</v>
      </c>
      <c r="K41" s="20">
        <v>0</v>
      </c>
      <c r="L41" s="20"/>
      <c r="M41" s="21">
        <f>SUM(H41:L41)</f>
        <v>-12945.24</v>
      </c>
      <c r="N41" s="19"/>
      <c r="O41" s="19"/>
    </row>
    <row r="42" spans="3:15" x14ac:dyDescent="0.25">
      <c r="C42" s="56" t="s">
        <v>36</v>
      </c>
      <c r="D42" s="29"/>
      <c r="E42" s="86" t="str">
        <f>"Depreciation of Fixed Assets"</f>
        <v>Depreciation of Fixed Assets</v>
      </c>
      <c r="F42" s="87"/>
      <c r="G42" s="87"/>
      <c r="H42" s="20">
        <v>0</v>
      </c>
      <c r="I42" s="20">
        <v>0</v>
      </c>
      <c r="J42" s="20">
        <v>0</v>
      </c>
      <c r="K42" s="20">
        <v>0</v>
      </c>
      <c r="L42" s="20"/>
      <c r="M42" s="21">
        <f>SUM(H42:L42)</f>
        <v>0</v>
      </c>
      <c r="N42" s="19"/>
      <c r="O42" s="19"/>
    </row>
    <row r="43" spans="3:15" x14ac:dyDescent="0.25">
      <c r="C43" s="56" t="s">
        <v>37</v>
      </c>
      <c r="D43" s="29"/>
      <c r="E43" s="86" t="str">
        <f>"Other Operating Expenses"</f>
        <v>Other Operating Expenses</v>
      </c>
      <c r="F43" s="87"/>
      <c r="G43" s="87"/>
      <c r="H43" s="20">
        <v>0</v>
      </c>
      <c r="I43" s="20">
        <v>0</v>
      </c>
      <c r="J43" s="20">
        <v>0</v>
      </c>
      <c r="K43" s="20">
        <v>0</v>
      </c>
      <c r="L43" s="20"/>
      <c r="M43" s="21">
        <f>SUM(H43:L43)</f>
        <v>0</v>
      </c>
      <c r="N43" s="30"/>
      <c r="O43" s="30"/>
    </row>
    <row r="44" spans="3:15" ht="16.5" thickBot="1" x14ac:dyDescent="0.3">
      <c r="D44" s="5"/>
      <c r="E44" s="39" t="s">
        <v>4</v>
      </c>
      <c r="F44" s="39"/>
      <c r="G44" s="39"/>
      <c r="H44" s="40">
        <f>SUM(H37:H43)</f>
        <v>-1570866.99</v>
      </c>
      <c r="I44" s="40">
        <f t="shared" ref="I44:K44" si="0">SUM(I37:I43)</f>
        <v>-104423.76</v>
      </c>
      <c r="J44" s="40">
        <f t="shared" si="0"/>
        <v>-97440.140000000014</v>
      </c>
      <c r="K44" s="40">
        <f t="shared" si="0"/>
        <v>-303756.15000000002</v>
      </c>
      <c r="L44" s="40"/>
      <c r="M44" s="41">
        <f>SUM(M37:M43)</f>
        <v>-2076487.04</v>
      </c>
      <c r="N44" s="30"/>
      <c r="O44" s="30"/>
    </row>
    <row r="45" spans="3:15" ht="10.5" customHeight="1" thickTop="1" x14ac:dyDescent="0.25"/>
    <row r="46" spans="3:15" ht="16.5" thickBot="1" x14ac:dyDescent="0.3">
      <c r="E46" s="26" t="s">
        <v>5</v>
      </c>
      <c r="F46" s="26"/>
      <c r="G46" s="26"/>
      <c r="H46" s="27">
        <f>H35+H44</f>
        <v>-1570866.99</v>
      </c>
      <c r="I46" s="27">
        <f t="shared" ref="I46:K46" si="1">I35+I44</f>
        <v>861170.41000000061</v>
      </c>
      <c r="J46" s="27">
        <f t="shared" si="1"/>
        <v>368777.17999999993</v>
      </c>
      <c r="K46" s="27">
        <f t="shared" si="1"/>
        <v>1299988.1900000009</v>
      </c>
      <c r="L46" s="27"/>
      <c r="M46" s="28">
        <f>M35+M44</f>
        <v>959068.79000000097</v>
      </c>
    </row>
    <row r="47" spans="3:15" ht="16.5" thickTop="1" x14ac:dyDescent="0.25"/>
  </sheetData>
  <mergeCells count="14">
    <mergeCell ref="E27:F27"/>
    <mergeCell ref="E28:F28"/>
    <mergeCell ref="E31:F31"/>
    <mergeCell ref="E32:F32"/>
    <mergeCell ref="E29:F29"/>
    <mergeCell ref="E30:F30"/>
    <mergeCell ref="B20:B26"/>
    <mergeCell ref="E22:F22"/>
    <mergeCell ref="E23:F23"/>
    <mergeCell ref="H17:L17"/>
    <mergeCell ref="E26:F26"/>
    <mergeCell ref="E20:F20"/>
    <mergeCell ref="E21:F21"/>
    <mergeCell ref="E25:F25"/>
  </mergeCells>
  <pageMargins left="0.75" right="0.75" top="0.375" bottom="0.375" header="0.36" footer="0.38"/>
  <pageSetup scale="8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showGridLines="0" topLeftCell="D8" zoomScale="90" zoomScaleNormal="90" workbookViewId="0"/>
  </sheetViews>
  <sheetFormatPr defaultRowHeight="15.75" x14ac:dyDescent="0.25"/>
  <cols>
    <col min="1" max="1" width="8.85546875" style="91" hidden="1" customWidth="1"/>
    <col min="2" max="2" width="14.85546875" style="91" hidden="1" customWidth="1"/>
    <col min="3" max="3" width="19" style="90" hidden="1" customWidth="1"/>
    <col min="4" max="4" width="4.85546875" style="88" customWidth="1"/>
    <col min="5" max="5" width="18.28515625" style="88" customWidth="1"/>
    <col min="6" max="6" width="17.42578125" style="88" customWidth="1"/>
    <col min="7" max="7" width="3.42578125" style="88" customWidth="1"/>
    <col min="8" max="11" width="20.85546875" style="88" customWidth="1"/>
    <col min="12" max="12" width="2.5703125" style="88" customWidth="1"/>
    <col min="13" max="13" width="19.5703125" style="88" customWidth="1"/>
    <col min="14" max="15" width="9.140625" style="89"/>
    <col min="16" max="16384" width="9.140625" style="88"/>
  </cols>
  <sheetData>
    <row r="1" spans="1:19" s="122" customFormat="1" hidden="1" x14ac:dyDescent="0.25">
      <c r="A1" s="91" t="s">
        <v>361</v>
      </c>
      <c r="B1" s="91" t="s">
        <v>7</v>
      </c>
      <c r="C1" s="90" t="s">
        <v>7</v>
      </c>
      <c r="I1" s="122" t="s">
        <v>142</v>
      </c>
      <c r="J1" s="122" t="s">
        <v>142</v>
      </c>
      <c r="K1" s="122" t="s">
        <v>142</v>
      </c>
      <c r="N1" s="123"/>
      <c r="O1" s="123"/>
    </row>
    <row r="2" spans="1:19" s="122" customFormat="1" hidden="1" x14ac:dyDescent="0.25">
      <c r="A2" s="91" t="s">
        <v>7</v>
      </c>
      <c r="B2" s="91" t="s">
        <v>6</v>
      </c>
      <c r="C2" s="126" t="str">
        <f>"1/1/2018..6/12/2018"</f>
        <v>1/1/2018..6/12/2018</v>
      </c>
      <c r="H2" s="124"/>
      <c r="I2" s="124"/>
      <c r="J2" s="124"/>
      <c r="K2" s="124"/>
      <c r="L2" s="124"/>
      <c r="N2" s="123"/>
      <c r="O2" s="123"/>
    </row>
    <row r="3" spans="1:19" s="122" customFormat="1" hidden="1" x14ac:dyDescent="0.25">
      <c r="A3" s="91" t="s">
        <v>7</v>
      </c>
      <c r="B3" s="91" t="s">
        <v>22</v>
      </c>
      <c r="C3" s="91" t="str">
        <f>"*"</f>
        <v>*</v>
      </c>
      <c r="H3" s="124"/>
      <c r="I3" s="124"/>
      <c r="J3" s="124"/>
      <c r="K3" s="124"/>
      <c r="L3" s="124"/>
      <c r="N3" s="123"/>
      <c r="O3" s="123"/>
    </row>
    <row r="4" spans="1:19" s="122" customFormat="1" hidden="1" x14ac:dyDescent="0.25">
      <c r="A4" s="91" t="s">
        <v>7</v>
      </c>
      <c r="B4" s="125" t="s">
        <v>10</v>
      </c>
      <c r="C4" s="91" t="str">
        <f>"*"</f>
        <v>*</v>
      </c>
      <c r="H4" s="124"/>
      <c r="I4" s="124"/>
      <c r="J4" s="124"/>
      <c r="K4" s="124"/>
      <c r="L4" s="124"/>
      <c r="N4" s="123"/>
      <c r="O4" s="123"/>
    </row>
    <row r="5" spans="1:19" s="122" customFormat="1" hidden="1" x14ac:dyDescent="0.25">
      <c r="A5" s="91" t="s">
        <v>7</v>
      </c>
      <c r="B5" s="125" t="s">
        <v>39</v>
      </c>
      <c r="C5" s="91" t="str">
        <f>"Use Local Currencies"</f>
        <v>Use Local Currencies</v>
      </c>
      <c r="H5" s="124"/>
      <c r="I5" s="124"/>
      <c r="J5" s="124"/>
      <c r="K5" s="124"/>
      <c r="L5" s="124"/>
      <c r="N5" s="123"/>
      <c r="O5" s="123"/>
    </row>
    <row r="6" spans="1:19" s="122" customFormat="1" hidden="1" x14ac:dyDescent="0.25">
      <c r="A6" s="91" t="s">
        <v>7</v>
      </c>
      <c r="B6" s="125" t="s">
        <v>40</v>
      </c>
      <c r="C6" s="91" t="str">
        <f>IF(C5="Use Local Currencies","Amount","Additional-Currency Amount")</f>
        <v>Amount</v>
      </c>
      <c r="H6" s="124"/>
      <c r="I6" s="124"/>
      <c r="J6" s="124"/>
      <c r="K6" s="124"/>
      <c r="L6" s="124"/>
      <c r="N6" s="123"/>
      <c r="O6" s="123"/>
    </row>
    <row r="7" spans="1:19" s="122" customFormat="1" hidden="1" x14ac:dyDescent="0.25">
      <c r="A7" s="91" t="s">
        <v>7</v>
      </c>
      <c r="B7" s="125" t="s">
        <v>41</v>
      </c>
      <c r="H7" s="124"/>
      <c r="I7" s="124"/>
      <c r="J7" s="124"/>
      <c r="K7" s="124"/>
      <c r="L7" s="124"/>
      <c r="N7" s="123"/>
      <c r="O7" s="123"/>
    </row>
    <row r="8" spans="1:19" s="122" customFormat="1" x14ac:dyDescent="0.25">
      <c r="A8" s="91"/>
      <c r="B8" s="125"/>
      <c r="H8" s="124"/>
      <c r="I8" s="124"/>
      <c r="J8" s="124"/>
      <c r="K8" s="124"/>
      <c r="L8" s="124"/>
      <c r="N8" s="123"/>
      <c r="O8" s="123"/>
    </row>
    <row r="9" spans="1:19" ht="21" x14ac:dyDescent="0.35">
      <c r="C9" s="90" t="str">
        <f>"CRONUS JetCorp USA"</f>
        <v>CRONUS JetCorp USA</v>
      </c>
      <c r="G9" s="121" t="str">
        <f>C9</f>
        <v>CRONUS JetCorp USA</v>
      </c>
      <c r="H9" s="121"/>
      <c r="I9" s="121"/>
      <c r="J9" s="121"/>
      <c r="K9" s="121"/>
    </row>
    <row r="10" spans="1:19" ht="21" x14ac:dyDescent="0.35">
      <c r="G10" s="121" t="s">
        <v>27</v>
      </c>
    </row>
    <row r="11" spans="1:19" x14ac:dyDescent="0.25">
      <c r="G11" s="115" t="str">
        <f>"(All Amounts in USD)"</f>
        <v>(All Amounts in USD)</v>
      </c>
    </row>
    <row r="12" spans="1:19" x14ac:dyDescent="0.25">
      <c r="C12" s="120"/>
      <c r="D12" s="119"/>
      <c r="E12" s="118"/>
      <c r="F12" s="117"/>
      <c r="G12" s="115" t="s">
        <v>24</v>
      </c>
      <c r="H12" s="116"/>
      <c r="I12" s="116"/>
      <c r="J12" s="116"/>
      <c r="K12" s="116"/>
      <c r="L12" s="116"/>
    </row>
    <row r="13" spans="1:19" x14ac:dyDescent="0.25">
      <c r="C13" s="120"/>
      <c r="D13" s="119"/>
      <c r="E13" s="118"/>
      <c r="F13" s="117"/>
      <c r="G13" s="117"/>
      <c r="H13" s="116"/>
      <c r="I13" s="116"/>
      <c r="J13" s="116"/>
      <c r="K13" s="116"/>
      <c r="L13" s="116"/>
    </row>
    <row r="14" spans="1:19" x14ac:dyDescent="0.25">
      <c r="C14" s="120"/>
      <c r="D14" s="119"/>
      <c r="E14" s="118"/>
      <c r="F14" s="117"/>
      <c r="G14" s="117"/>
      <c r="H14" s="116"/>
      <c r="I14" s="116"/>
      <c r="J14" s="116"/>
      <c r="K14" s="116"/>
      <c r="L14" s="116"/>
    </row>
    <row r="15" spans="1:19" x14ac:dyDescent="0.25">
      <c r="E15" s="115" t="s">
        <v>29</v>
      </c>
      <c r="F15" s="114" t="str">
        <f>$C$2</f>
        <v>1/1/2018..6/12/2018</v>
      </c>
      <c r="G15" s="114"/>
      <c r="M15" s="113"/>
    </row>
    <row r="16" spans="1:19" s="98" customFormat="1" ht="16.5" thickBot="1" x14ac:dyDescent="0.3">
      <c r="A16" s="99"/>
      <c r="B16" s="99"/>
      <c r="C16" s="99"/>
      <c r="E16" s="112" t="s">
        <v>23</v>
      </c>
      <c r="F16" s="109" t="str">
        <f>C3</f>
        <v>*</v>
      </c>
      <c r="G16" s="109"/>
      <c r="M16" s="111"/>
      <c r="N16" s="107"/>
      <c r="O16" s="107"/>
      <c r="S16" s="88"/>
    </row>
    <row r="17" spans="1:19" s="98" customFormat="1" ht="16.5" thickBot="1" x14ac:dyDescent="0.3">
      <c r="A17" s="99"/>
      <c r="B17" s="99"/>
      <c r="C17" s="110"/>
      <c r="D17" s="109"/>
      <c r="E17" s="109"/>
      <c r="F17" s="109"/>
      <c r="G17" s="109"/>
      <c r="H17" s="144" t="s">
        <v>25</v>
      </c>
      <c r="I17" s="145"/>
      <c r="J17" s="145"/>
      <c r="K17" s="145"/>
      <c r="L17" s="145"/>
      <c r="M17" s="108"/>
      <c r="N17" s="107"/>
      <c r="O17" s="107"/>
      <c r="S17" s="88"/>
    </row>
    <row r="18" spans="1:19" s="104" customFormat="1" ht="33" customHeight="1" thickBot="1" x14ac:dyDescent="0.3">
      <c r="A18" s="106"/>
      <c r="B18" s="106"/>
      <c r="C18" s="105"/>
      <c r="H18" s="130"/>
      <c r="I18" s="130" t="str">
        <f>"CORPORATE"</f>
        <v>CORPORATE</v>
      </c>
      <c r="J18" s="130" t="str">
        <f>"EVENTS"</f>
        <v>EVENTS</v>
      </c>
      <c r="K18" s="130" t="str">
        <f>"SPORTS"</f>
        <v>SPORTS</v>
      </c>
      <c r="L18" s="85"/>
      <c r="M18" s="84" t="s">
        <v>8</v>
      </c>
      <c r="N18" s="83"/>
      <c r="O18" s="83"/>
    </row>
    <row r="19" spans="1:19" ht="16.5" thickBot="1" x14ac:dyDescent="0.3">
      <c r="C19" s="103" t="s">
        <v>9</v>
      </c>
      <c r="D19" s="102"/>
      <c r="E19" s="101" t="s">
        <v>0</v>
      </c>
      <c r="F19" s="100"/>
      <c r="G19" s="100"/>
      <c r="H19" s="82"/>
      <c r="I19" s="82"/>
      <c r="J19" s="82"/>
      <c r="K19" s="82"/>
      <c r="L19" s="81"/>
      <c r="M19" s="80"/>
      <c r="N19" s="75"/>
      <c r="O19" s="75"/>
    </row>
    <row r="20" spans="1:19" x14ac:dyDescent="0.25">
      <c r="B20" s="146" t="s">
        <v>43</v>
      </c>
      <c r="C20" s="90">
        <v>44100</v>
      </c>
      <c r="E20" s="149" t="str">
        <f>"Sales, Retail - North America"</f>
        <v>Sales, Retail - North America</v>
      </c>
      <c r="F20" s="150"/>
      <c r="G20" s="97"/>
      <c r="H20" s="74">
        <v>74756.409999999989</v>
      </c>
      <c r="I20" s="74">
        <v>1570883.42</v>
      </c>
      <c r="J20" s="74">
        <v>643027.05999999994</v>
      </c>
      <c r="K20" s="74">
        <v>3579151.86</v>
      </c>
      <c r="L20" s="74"/>
      <c r="M20" s="73">
        <f>SUM(H20:L20)</f>
        <v>5867818.75</v>
      </c>
      <c r="N20" s="75"/>
      <c r="O20" s="75"/>
    </row>
    <row r="21" spans="1:19" x14ac:dyDescent="0.25">
      <c r="B21" s="147"/>
      <c r="C21" s="90">
        <v>44200</v>
      </c>
      <c r="E21" s="142" t="str">
        <f>"Sales, Retail - EU"</f>
        <v>Sales, Retail - EU</v>
      </c>
      <c r="F21" s="143"/>
      <c r="G21" s="129"/>
      <c r="H21" s="74">
        <v>62922.5</v>
      </c>
      <c r="I21" s="74">
        <v>740446.84</v>
      </c>
      <c r="J21" s="74">
        <v>544934.24</v>
      </c>
      <c r="K21" s="74">
        <v>1101702.78</v>
      </c>
      <c r="L21" s="74"/>
      <c r="M21" s="73">
        <f>SUM(H21:L21)</f>
        <v>2450006.3600000003</v>
      </c>
      <c r="N21" s="75"/>
      <c r="O21" s="75"/>
    </row>
    <row r="22" spans="1:19" x14ac:dyDescent="0.25">
      <c r="B22" s="147"/>
      <c r="C22" s="90">
        <v>45100</v>
      </c>
      <c r="E22" s="142" t="str">
        <f>"Discounts, Retail - North Amer"</f>
        <v>Discounts, Retail - North Amer</v>
      </c>
      <c r="F22" s="143"/>
      <c r="G22" s="129"/>
      <c r="H22" s="74">
        <v>-2753.55</v>
      </c>
      <c r="I22" s="74">
        <v>-48161.32</v>
      </c>
      <c r="J22" s="74">
        <v>-20367.86</v>
      </c>
      <c r="K22" s="74">
        <v>-109710.23</v>
      </c>
      <c r="L22" s="74"/>
      <c r="M22" s="73">
        <f>SUM(H22:L22)</f>
        <v>-180992.96000000002</v>
      </c>
      <c r="N22" s="75"/>
      <c r="O22" s="75"/>
    </row>
    <row r="23" spans="1:19" s="98" customFormat="1" x14ac:dyDescent="0.25">
      <c r="A23" s="99"/>
      <c r="B23" s="147"/>
      <c r="C23" s="90">
        <v>45200</v>
      </c>
      <c r="D23" s="88"/>
      <c r="E23" s="142" t="str">
        <f>"Discounts, Retail - EU"</f>
        <v>Discounts, Retail - EU</v>
      </c>
      <c r="F23" s="143"/>
      <c r="G23" s="129"/>
      <c r="H23" s="74">
        <v>0</v>
      </c>
      <c r="I23" s="74">
        <v>-23726.95</v>
      </c>
      <c r="J23" s="74">
        <v>-9042.4699999999993</v>
      </c>
      <c r="K23" s="74">
        <v>-36944.14</v>
      </c>
      <c r="L23" s="74"/>
      <c r="M23" s="73">
        <f>SUM(H23:L23)</f>
        <v>-69713.56</v>
      </c>
      <c r="N23" s="79"/>
      <c r="O23" s="79"/>
    </row>
    <row r="24" spans="1:19" ht="16.5" thickBot="1" x14ac:dyDescent="0.3">
      <c r="B24" s="147"/>
      <c r="E24" s="94" t="s">
        <v>1</v>
      </c>
      <c r="F24" s="94"/>
      <c r="G24" s="94"/>
      <c r="H24" s="72">
        <f>SUM(H20:H23)</f>
        <v>134925.35999999999</v>
      </c>
      <c r="I24" s="72">
        <f>SUM(I20:I23)</f>
        <v>2239441.9899999998</v>
      </c>
      <c r="J24" s="72">
        <f>SUM(J20:J23)</f>
        <v>1158550.9699999997</v>
      </c>
      <c r="K24" s="72">
        <f>SUM(K20:K23)</f>
        <v>4534200.2699999996</v>
      </c>
      <c r="L24" s="72"/>
      <c r="M24" s="71">
        <f>SUM(M20:M23)</f>
        <v>8067118.5900000008</v>
      </c>
      <c r="N24" s="75"/>
      <c r="O24" s="75"/>
    </row>
    <row r="25" spans="1:19" ht="16.5" thickTop="1" x14ac:dyDescent="0.25">
      <c r="B25" s="147"/>
      <c r="C25" s="90" t="s">
        <v>240</v>
      </c>
      <c r="E25" s="142" t="str">
        <f>"Cost of Goods Sold"</f>
        <v>Cost of Goods Sold</v>
      </c>
      <c r="F25" s="143"/>
      <c r="G25" s="129"/>
      <c r="H25" s="74">
        <v>-89254.42</v>
      </c>
      <c r="I25" s="74">
        <v>-1217233.06</v>
      </c>
      <c r="J25" s="74">
        <v>-695980.86</v>
      </c>
      <c r="K25" s="74">
        <v>-2438063.73</v>
      </c>
      <c r="L25" s="74"/>
      <c r="M25" s="73">
        <f>SUM(H25:L25)</f>
        <v>-4440532.07</v>
      </c>
      <c r="N25" s="75"/>
      <c r="O25" s="75"/>
    </row>
    <row r="26" spans="1:19" ht="16.5" thickBot="1" x14ac:dyDescent="0.3">
      <c r="B26" s="148"/>
      <c r="C26" s="90">
        <v>54100</v>
      </c>
      <c r="E26" s="142" t="str">
        <f>"Purchases"</f>
        <v>Purchases</v>
      </c>
      <c r="F26" s="143"/>
      <c r="G26" s="129"/>
      <c r="H26" s="74">
        <v>-4442870.07</v>
      </c>
      <c r="I26" s="74">
        <v>0</v>
      </c>
      <c r="J26" s="74">
        <v>0</v>
      </c>
      <c r="K26" s="74">
        <v>0</v>
      </c>
      <c r="L26" s="74"/>
      <c r="M26" s="73">
        <f>SUM(H26:L26)</f>
        <v>-4442870.07</v>
      </c>
      <c r="N26" s="75"/>
      <c r="O26" s="75"/>
    </row>
    <row r="27" spans="1:19" x14ac:dyDescent="0.25">
      <c r="C27" s="90">
        <v>54400</v>
      </c>
      <c r="E27" s="142" t="str">
        <f>"Discounts Received"</f>
        <v>Discounts Received</v>
      </c>
      <c r="F27" s="143"/>
      <c r="G27" s="129"/>
      <c r="H27" s="74">
        <v>0</v>
      </c>
      <c r="I27" s="74">
        <v>0</v>
      </c>
      <c r="J27" s="74">
        <v>0</v>
      </c>
      <c r="K27" s="74">
        <v>0</v>
      </c>
      <c r="L27" s="74"/>
      <c r="M27" s="73">
        <f>SUM(H27:L27)</f>
        <v>0</v>
      </c>
      <c r="N27" s="75"/>
      <c r="O27" s="75"/>
    </row>
    <row r="28" spans="1:19" x14ac:dyDescent="0.25">
      <c r="C28" s="90">
        <v>54500</v>
      </c>
      <c r="E28" s="142" t="str">
        <f>"Inventory Adjustment"</f>
        <v>Inventory Adjustment</v>
      </c>
      <c r="F28" s="143"/>
      <c r="G28" s="129"/>
      <c r="H28" s="74">
        <v>0</v>
      </c>
      <c r="I28" s="74">
        <v>0</v>
      </c>
      <c r="J28" s="74">
        <v>0</v>
      </c>
      <c r="K28" s="74">
        <v>0</v>
      </c>
      <c r="L28" s="74"/>
      <c r="M28" s="73">
        <f>SUM(H28:L28)</f>
        <v>0</v>
      </c>
      <c r="N28" s="75"/>
      <c r="O28" s="75"/>
    </row>
    <row r="29" spans="1:19" x14ac:dyDescent="0.25">
      <c r="C29" s="90">
        <v>54702</v>
      </c>
      <c r="E29" s="142" t="str">
        <f>"Overhead Applied"</f>
        <v>Overhead Applied</v>
      </c>
      <c r="F29" s="143"/>
      <c r="G29" s="129"/>
      <c r="H29" s="74">
        <v>0</v>
      </c>
      <c r="I29" s="74">
        <v>0</v>
      </c>
      <c r="J29" s="74">
        <v>0</v>
      </c>
      <c r="K29" s="74">
        <v>0</v>
      </c>
      <c r="L29" s="74"/>
      <c r="M29" s="73">
        <f>SUM(H29:L29)</f>
        <v>0</v>
      </c>
      <c r="N29" s="75"/>
      <c r="O29" s="75"/>
    </row>
    <row r="30" spans="1:19" x14ac:dyDescent="0.25">
      <c r="C30" s="90">
        <v>54703</v>
      </c>
      <c r="E30" s="142" t="str">
        <f>"Purchase Variance"</f>
        <v>Purchase Variance</v>
      </c>
      <c r="F30" s="143"/>
      <c r="G30" s="129"/>
      <c r="H30" s="74">
        <v>132898.08000000002</v>
      </c>
      <c r="I30" s="74">
        <v>0</v>
      </c>
      <c r="J30" s="74">
        <v>0</v>
      </c>
      <c r="K30" s="74">
        <v>0</v>
      </c>
      <c r="L30" s="74"/>
      <c r="M30" s="73">
        <f>SUM(H30:L30)</f>
        <v>132898.08000000002</v>
      </c>
      <c r="N30" s="75"/>
      <c r="O30" s="75"/>
    </row>
    <row r="31" spans="1:19" x14ac:dyDescent="0.25">
      <c r="C31" s="90">
        <v>54710</v>
      </c>
      <c r="E31" s="142" t="str">
        <f>"Capacity Cost Applied"</f>
        <v>Capacity Cost Applied</v>
      </c>
      <c r="F31" s="143"/>
      <c r="G31" s="129"/>
      <c r="H31" s="74">
        <v>4442966.83</v>
      </c>
      <c r="I31" s="74">
        <v>0</v>
      </c>
      <c r="J31" s="74">
        <v>0</v>
      </c>
      <c r="K31" s="74">
        <v>0</v>
      </c>
      <c r="L31" s="74"/>
      <c r="M31" s="73">
        <f>SUM(H31:L31)</f>
        <v>4442966.83</v>
      </c>
      <c r="N31" s="79"/>
      <c r="O31" s="79"/>
    </row>
    <row r="32" spans="1:19" x14ac:dyDescent="0.25">
      <c r="C32" s="90">
        <v>54800</v>
      </c>
      <c r="E32" s="142" t="str">
        <f>"Payment Discounts Granted"</f>
        <v>Payment Discounts Granted</v>
      </c>
      <c r="F32" s="143"/>
      <c r="G32" s="97"/>
      <c r="H32" s="74">
        <v>0</v>
      </c>
      <c r="I32" s="74">
        <v>0</v>
      </c>
      <c r="J32" s="74">
        <v>0</v>
      </c>
      <c r="K32" s="74">
        <v>0</v>
      </c>
      <c r="L32" s="74"/>
      <c r="M32" s="73">
        <f>SUM(H32:L32)</f>
        <v>0</v>
      </c>
      <c r="N32" s="79"/>
      <c r="O32" s="79"/>
    </row>
    <row r="33" spans="3:15" ht="16.5" thickBot="1" x14ac:dyDescent="0.3">
      <c r="E33" s="94" t="s">
        <v>2</v>
      </c>
      <c r="F33" s="94"/>
      <c r="G33" s="94"/>
      <c r="H33" s="72">
        <f>SUM(H25:H32)</f>
        <v>43740.419999999925</v>
      </c>
      <c r="I33" s="72">
        <f>SUM(I25:I32)</f>
        <v>-1217233.06</v>
      </c>
      <c r="J33" s="72">
        <f>SUM(J25:J32)</f>
        <v>-695980.86</v>
      </c>
      <c r="K33" s="72">
        <f>SUM(K25:K32)</f>
        <v>-2438063.73</v>
      </c>
      <c r="L33" s="72"/>
      <c r="M33" s="71">
        <f>SUM(M25:M32)</f>
        <v>-4307537.2300000004</v>
      </c>
      <c r="N33" s="79"/>
      <c r="O33" s="79"/>
    </row>
    <row r="34" spans="3:15" ht="10.5" customHeight="1" thickTop="1" x14ac:dyDescent="0.25">
      <c r="E34" s="89"/>
      <c r="F34" s="89"/>
      <c r="G34" s="89"/>
      <c r="H34" s="78"/>
      <c r="I34" s="78"/>
      <c r="J34" s="78"/>
      <c r="K34" s="78"/>
      <c r="L34" s="78"/>
      <c r="M34" s="76"/>
      <c r="N34" s="75"/>
      <c r="O34" s="75"/>
    </row>
    <row r="35" spans="3:15" ht="16.5" thickBot="1" x14ac:dyDescent="0.3">
      <c r="E35" s="92" t="s">
        <v>3</v>
      </c>
      <c r="F35" s="92"/>
      <c r="G35" s="92"/>
      <c r="H35" s="70">
        <f>H24+H33</f>
        <v>178665.77999999991</v>
      </c>
      <c r="I35" s="70">
        <f>I24+I33</f>
        <v>1022208.9299999997</v>
      </c>
      <c r="J35" s="70">
        <f>J24+J33</f>
        <v>462570.10999999975</v>
      </c>
      <c r="K35" s="70">
        <f>K24+K33</f>
        <v>2096136.5399999996</v>
      </c>
      <c r="L35" s="70"/>
      <c r="M35" s="69">
        <f>M24+M33</f>
        <v>3759581.3600000003</v>
      </c>
      <c r="N35" s="75"/>
      <c r="O35" s="75"/>
    </row>
    <row r="36" spans="3:15" ht="8.25" customHeight="1" thickTop="1" x14ac:dyDescent="0.25">
      <c r="H36" s="77"/>
      <c r="I36" s="77"/>
      <c r="J36" s="77"/>
      <c r="K36" s="77"/>
      <c r="L36" s="77"/>
      <c r="M36" s="76"/>
      <c r="N36" s="75"/>
      <c r="O36" s="75"/>
    </row>
    <row r="37" spans="3:15" x14ac:dyDescent="0.25">
      <c r="C37" s="96" t="s">
        <v>31</v>
      </c>
      <c r="D37" s="95"/>
      <c r="E37" s="128" t="str">
        <f>"Selling Expenses"</f>
        <v>Selling Expenses</v>
      </c>
      <c r="F37" s="129"/>
      <c r="G37" s="129"/>
      <c r="H37" s="74">
        <v>0</v>
      </c>
      <c r="I37" s="74">
        <v>-209701.24</v>
      </c>
      <c r="J37" s="74">
        <v>-121897.34000000001</v>
      </c>
      <c r="K37" s="74">
        <v>-393465.87000000005</v>
      </c>
      <c r="L37" s="74"/>
      <c r="M37" s="73">
        <f>SUM(H37:L37)</f>
        <v>-725064.45000000007</v>
      </c>
      <c r="N37" s="75"/>
      <c r="O37" s="75"/>
    </row>
    <row r="38" spans="3:15" x14ac:dyDescent="0.25">
      <c r="C38" s="96" t="s">
        <v>32</v>
      </c>
      <c r="D38" s="95"/>
      <c r="E38" s="128" t="str">
        <f>"Personnel Expenses"</f>
        <v>Personnel Expenses</v>
      </c>
      <c r="F38" s="129"/>
      <c r="G38" s="129"/>
      <c r="H38" s="74">
        <v>-2902910.36</v>
      </c>
      <c r="I38" s="74">
        <v>0</v>
      </c>
      <c r="J38" s="74">
        <v>0</v>
      </c>
      <c r="K38" s="74">
        <v>0</v>
      </c>
      <c r="L38" s="74"/>
      <c r="M38" s="73">
        <f>SUM(H38:L38)</f>
        <v>-2902910.36</v>
      </c>
      <c r="N38" s="75"/>
      <c r="O38" s="75"/>
    </row>
    <row r="39" spans="3:15" x14ac:dyDescent="0.25">
      <c r="C39" s="96" t="s">
        <v>33</v>
      </c>
      <c r="D39" s="95"/>
      <c r="E39" s="128" t="str">
        <f>"Computer Expenses"</f>
        <v>Computer Expenses</v>
      </c>
      <c r="F39" s="129"/>
      <c r="G39" s="129"/>
      <c r="H39" s="74">
        <v>-23423.83</v>
      </c>
      <c r="I39" s="74">
        <v>0</v>
      </c>
      <c r="J39" s="74">
        <v>0</v>
      </c>
      <c r="K39" s="74">
        <v>0</v>
      </c>
      <c r="L39" s="74"/>
      <c r="M39" s="73">
        <f>SUM(H39:L39)</f>
        <v>-23423.83</v>
      </c>
      <c r="N39" s="75"/>
      <c r="O39" s="75"/>
    </row>
    <row r="40" spans="3:15" x14ac:dyDescent="0.25">
      <c r="C40" s="96" t="s">
        <v>34</v>
      </c>
      <c r="D40" s="95"/>
      <c r="E40" s="128" t="str">
        <f>"Building Maintenance Expenses"</f>
        <v>Building Maintenance Expenses</v>
      </c>
      <c r="F40" s="129"/>
      <c r="G40" s="129"/>
      <c r="H40" s="74">
        <v>-27285.88</v>
      </c>
      <c r="I40" s="74">
        <v>0</v>
      </c>
      <c r="J40" s="74">
        <v>0</v>
      </c>
      <c r="K40" s="74">
        <v>0</v>
      </c>
      <c r="L40" s="74"/>
      <c r="M40" s="73">
        <f>SUM(H40:L40)</f>
        <v>-27285.88</v>
      </c>
      <c r="N40" s="75"/>
      <c r="O40" s="75"/>
    </row>
    <row r="41" spans="3:15" x14ac:dyDescent="0.25">
      <c r="C41" s="96" t="s">
        <v>35</v>
      </c>
      <c r="D41" s="95"/>
      <c r="E41" s="128" t="str">
        <f>"Administrative Expenses"</f>
        <v>Administrative Expenses</v>
      </c>
      <c r="F41" s="129"/>
      <c r="G41" s="129"/>
      <c r="H41" s="74">
        <v>-15017.47</v>
      </c>
      <c r="I41" s="74">
        <v>0</v>
      </c>
      <c r="J41" s="74">
        <v>0</v>
      </c>
      <c r="K41" s="74">
        <v>0</v>
      </c>
      <c r="L41" s="74"/>
      <c r="M41" s="73">
        <f>SUM(H41:L41)</f>
        <v>-15017.47</v>
      </c>
      <c r="N41" s="75"/>
      <c r="O41" s="75"/>
    </row>
    <row r="42" spans="3:15" x14ac:dyDescent="0.25">
      <c r="C42" s="96" t="s">
        <v>36</v>
      </c>
      <c r="D42" s="95"/>
      <c r="E42" s="128" t="str">
        <f>"Depreciation of Fixed Assets"</f>
        <v>Depreciation of Fixed Assets</v>
      </c>
      <c r="F42" s="129"/>
      <c r="G42" s="129"/>
      <c r="H42" s="74">
        <v>0</v>
      </c>
      <c r="I42" s="74">
        <v>0</v>
      </c>
      <c r="J42" s="74">
        <v>0</v>
      </c>
      <c r="K42" s="74">
        <v>0</v>
      </c>
      <c r="L42" s="74"/>
      <c r="M42" s="73">
        <f>SUM(H42:L42)</f>
        <v>0</v>
      </c>
      <c r="N42" s="75"/>
      <c r="O42" s="75"/>
    </row>
    <row r="43" spans="3:15" x14ac:dyDescent="0.25">
      <c r="C43" s="96" t="s">
        <v>37</v>
      </c>
      <c r="D43" s="95"/>
      <c r="E43" s="128" t="str">
        <f>"Other Operating Expenses"</f>
        <v>Other Operating Expenses</v>
      </c>
      <c r="F43" s="129"/>
      <c r="G43" s="129"/>
      <c r="H43" s="74">
        <v>0</v>
      </c>
      <c r="I43" s="74">
        <v>0</v>
      </c>
      <c r="J43" s="74">
        <v>0</v>
      </c>
      <c r="K43" s="74">
        <v>0</v>
      </c>
      <c r="L43" s="74"/>
      <c r="M43" s="73">
        <f>SUM(H43:L43)</f>
        <v>0</v>
      </c>
      <c r="N43" s="93"/>
      <c r="O43" s="93"/>
    </row>
    <row r="44" spans="3:15" ht="16.5" thickBot="1" x14ac:dyDescent="0.3">
      <c r="D44" s="89"/>
      <c r="E44" s="94" t="s">
        <v>4</v>
      </c>
      <c r="F44" s="94"/>
      <c r="G44" s="94"/>
      <c r="H44" s="72">
        <f>SUM(H37:H43)</f>
        <v>-2968637.54</v>
      </c>
      <c r="I44" s="72">
        <f t="shared" ref="I44:K44" si="0">SUM(I37:I43)</f>
        <v>-209701.24</v>
      </c>
      <c r="J44" s="72">
        <f t="shared" si="0"/>
        <v>-121897.34000000001</v>
      </c>
      <c r="K44" s="72">
        <f t="shared" si="0"/>
        <v>-393465.87000000005</v>
      </c>
      <c r="L44" s="72"/>
      <c r="M44" s="71">
        <f>SUM(M37:M43)</f>
        <v>-3693701.99</v>
      </c>
      <c r="N44" s="93"/>
      <c r="O44" s="93"/>
    </row>
    <row r="45" spans="3:15" ht="10.5" customHeight="1" thickTop="1" x14ac:dyDescent="0.25"/>
    <row r="46" spans="3:15" ht="16.5" thickBot="1" x14ac:dyDescent="0.3">
      <c r="E46" s="92" t="s">
        <v>5</v>
      </c>
      <c r="F46" s="92"/>
      <c r="G46" s="92"/>
      <c r="H46" s="70">
        <f>H35+H44</f>
        <v>-2789971.7600000002</v>
      </c>
      <c r="I46" s="70">
        <f t="shared" ref="I46:K46" si="1">I35+I44</f>
        <v>812507.68999999971</v>
      </c>
      <c r="J46" s="70">
        <f t="shared" si="1"/>
        <v>340672.76999999973</v>
      </c>
      <c r="K46" s="70">
        <f t="shared" si="1"/>
        <v>1702670.6699999995</v>
      </c>
      <c r="L46" s="70"/>
      <c r="M46" s="69">
        <f>M35+M44</f>
        <v>65879.370000000112</v>
      </c>
    </row>
    <row r="47" spans="3:15" ht="16.5" thickTop="1" x14ac:dyDescent="0.25"/>
  </sheetData>
  <mergeCells count="14">
    <mergeCell ref="E28:F28"/>
    <mergeCell ref="E29:F29"/>
    <mergeCell ref="E30:F30"/>
    <mergeCell ref="E31:F31"/>
    <mergeCell ref="E32:F32"/>
    <mergeCell ref="H17:L17"/>
    <mergeCell ref="B20:B26"/>
    <mergeCell ref="E20:F20"/>
    <mergeCell ref="E21:F21"/>
    <mergeCell ref="E22:F22"/>
    <mergeCell ref="E23:F23"/>
    <mergeCell ref="E25:F25"/>
    <mergeCell ref="E26:F26"/>
    <mergeCell ref="E27:F27"/>
  </mergeCells>
  <pageMargins left="0.75" right="0.75" top="0.375" bottom="0.375" header="0.36" footer="0.38"/>
  <pageSetup scale="8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heetViews>
  <sheetFormatPr defaultRowHeight="12.75" x14ac:dyDescent="0.2"/>
  <sheetData>
    <row r="1" spans="1:8" x14ac:dyDescent="0.2">
      <c r="A1" s="68" t="s">
        <v>352</v>
      </c>
      <c r="B1" s="68" t="s">
        <v>18</v>
      </c>
      <c r="C1" s="68" t="s">
        <v>19</v>
      </c>
      <c r="D1" s="68" t="s">
        <v>20</v>
      </c>
      <c r="E1" s="68" t="s">
        <v>328</v>
      </c>
    </row>
    <row r="3" spans="1:8" x14ac:dyDescent="0.2">
      <c r="A3" s="68" t="s">
        <v>21</v>
      </c>
      <c r="B3" s="68" t="s">
        <v>28</v>
      </c>
      <c r="C3" s="68" t="s">
        <v>350</v>
      </c>
      <c r="E3" s="68" t="s">
        <v>329</v>
      </c>
    </row>
    <row r="4" spans="1:8" x14ac:dyDescent="0.2">
      <c r="A4" s="68" t="s">
        <v>21</v>
      </c>
      <c r="B4" s="68" t="s">
        <v>22</v>
      </c>
      <c r="C4" s="68" t="s">
        <v>46</v>
      </c>
      <c r="D4" s="68" t="s">
        <v>47</v>
      </c>
      <c r="G4" s="68" t="s">
        <v>45</v>
      </c>
      <c r="H4" s="68" t="s">
        <v>25</v>
      </c>
    </row>
    <row r="5" spans="1:8" x14ac:dyDescent="0.2">
      <c r="A5" s="68" t="s">
        <v>21</v>
      </c>
      <c r="B5" s="68" t="s">
        <v>10</v>
      </c>
      <c r="C5" s="68" t="s">
        <v>46</v>
      </c>
      <c r="D5" s="68" t="s">
        <v>48</v>
      </c>
    </row>
    <row r="6" spans="1:8" x14ac:dyDescent="0.2">
      <c r="A6" s="68" t="s">
        <v>21</v>
      </c>
      <c r="B6" s="68" t="s">
        <v>38</v>
      </c>
      <c r="C6" s="68" t="s">
        <v>49</v>
      </c>
      <c r="D6" s="68" t="s">
        <v>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heetViews>
  <sheetFormatPr defaultRowHeight="12.75" x14ac:dyDescent="0.2"/>
  <sheetData>
    <row r="1" spans="1:8" x14ac:dyDescent="0.2">
      <c r="A1" s="68" t="s">
        <v>352</v>
      </c>
      <c r="B1" s="68" t="s">
        <v>18</v>
      </c>
      <c r="C1" s="68" t="s">
        <v>19</v>
      </c>
      <c r="D1" s="68" t="s">
        <v>20</v>
      </c>
      <c r="E1" s="68" t="s">
        <v>328</v>
      </c>
    </row>
    <row r="3" spans="1:8" x14ac:dyDescent="0.2">
      <c r="A3" s="68" t="s">
        <v>21</v>
      </c>
      <c r="B3" s="68" t="s">
        <v>28</v>
      </c>
      <c r="C3" s="68" t="s">
        <v>350</v>
      </c>
      <c r="E3" s="68" t="s">
        <v>329</v>
      </c>
    </row>
    <row r="4" spans="1:8" x14ac:dyDescent="0.2">
      <c r="A4" s="68" t="s">
        <v>21</v>
      </c>
      <c r="B4" s="68" t="s">
        <v>22</v>
      </c>
      <c r="C4" s="68" t="s">
        <v>46</v>
      </c>
      <c r="D4" s="68" t="s">
        <v>47</v>
      </c>
      <c r="G4" s="68" t="s">
        <v>45</v>
      </c>
      <c r="H4" s="68" t="s">
        <v>25</v>
      </c>
    </row>
    <row r="5" spans="1:8" x14ac:dyDescent="0.2">
      <c r="A5" s="68" t="s">
        <v>21</v>
      </c>
      <c r="B5" s="68" t="s">
        <v>10</v>
      </c>
      <c r="C5" s="68" t="s">
        <v>46</v>
      </c>
      <c r="D5" s="68" t="s">
        <v>48</v>
      </c>
    </row>
    <row r="6" spans="1:8" x14ac:dyDescent="0.2">
      <c r="A6" s="68" t="s">
        <v>21</v>
      </c>
      <c r="B6" s="68" t="s">
        <v>38</v>
      </c>
      <c r="C6" s="68" t="s">
        <v>49</v>
      </c>
      <c r="D6" s="68" t="s">
        <v>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2.75" x14ac:dyDescent="0.2"/>
  <sheetData>
    <row r="1" spans="1:10" x14ac:dyDescent="0.2">
      <c r="A1" s="68" t="s">
        <v>353</v>
      </c>
      <c r="B1" s="68" t="s">
        <v>7</v>
      </c>
      <c r="C1" s="68" t="s">
        <v>7</v>
      </c>
    </row>
    <row r="2" spans="1:10" x14ac:dyDescent="0.2">
      <c r="A2" s="68" t="s">
        <v>7</v>
      </c>
      <c r="B2" s="68" t="s">
        <v>28</v>
      </c>
      <c r="C2" s="68" t="s">
        <v>51</v>
      </c>
    </row>
    <row r="3" spans="1:10" x14ac:dyDescent="0.2">
      <c r="A3" s="68" t="s">
        <v>7</v>
      </c>
      <c r="B3" s="68" t="s">
        <v>22</v>
      </c>
      <c r="C3" s="68" t="s">
        <v>52</v>
      </c>
    </row>
    <row r="4" spans="1:10" x14ac:dyDescent="0.2">
      <c r="A4" s="68" t="s">
        <v>7</v>
      </c>
      <c r="B4" s="68" t="s">
        <v>10</v>
      </c>
      <c r="C4" s="68" t="s">
        <v>53</v>
      </c>
    </row>
    <row r="7" spans="1:10" x14ac:dyDescent="0.2">
      <c r="G7" s="68" t="s">
        <v>30</v>
      </c>
    </row>
    <row r="8" spans="1:10" x14ac:dyDescent="0.2">
      <c r="G8" s="68" t="s">
        <v>42</v>
      </c>
    </row>
    <row r="9" spans="1:10" x14ac:dyDescent="0.2">
      <c r="G9" s="68" t="s">
        <v>24</v>
      </c>
    </row>
    <row r="12" spans="1:10" x14ac:dyDescent="0.2">
      <c r="E12" s="68" t="s">
        <v>29</v>
      </c>
      <c r="F12" s="68" t="s">
        <v>54</v>
      </c>
    </row>
    <row r="13" spans="1:10" x14ac:dyDescent="0.2">
      <c r="E13" s="68" t="s">
        <v>23</v>
      </c>
      <c r="F13" s="68" t="s">
        <v>55</v>
      </c>
    </row>
    <row r="14" spans="1:10" x14ac:dyDescent="0.2">
      <c r="H14" s="68" t="s">
        <v>26</v>
      </c>
    </row>
    <row r="15" spans="1:10" x14ac:dyDescent="0.2">
      <c r="H15" s="68" t="s">
        <v>56</v>
      </c>
      <c r="J15" s="68" t="s">
        <v>8</v>
      </c>
    </row>
    <row r="16" spans="1:10" x14ac:dyDescent="0.2">
      <c r="C16" s="68" t="s">
        <v>9</v>
      </c>
      <c r="E16" s="68" t="s">
        <v>0</v>
      </c>
    </row>
    <row r="17" spans="2:10" x14ac:dyDescent="0.2">
      <c r="C17" s="68" t="s">
        <v>241</v>
      </c>
      <c r="E17" s="68" t="s">
        <v>57</v>
      </c>
      <c r="H17" s="68" t="s">
        <v>58</v>
      </c>
      <c r="J17" s="68" t="s">
        <v>59</v>
      </c>
    </row>
    <row r="18" spans="2:10" x14ac:dyDescent="0.2">
      <c r="C18" s="68" t="s">
        <v>242</v>
      </c>
      <c r="E18" s="68" t="s">
        <v>60</v>
      </c>
      <c r="H18" s="68" t="s">
        <v>61</v>
      </c>
      <c r="J18" s="68" t="s">
        <v>62</v>
      </c>
    </row>
    <row r="19" spans="2:10" x14ac:dyDescent="0.2">
      <c r="B19" s="68" t="s">
        <v>43</v>
      </c>
      <c r="C19" s="68" t="s">
        <v>243</v>
      </c>
      <c r="E19" s="68" t="s">
        <v>63</v>
      </c>
      <c r="H19" s="68" t="s">
        <v>64</v>
      </c>
      <c r="J19" s="68" t="s">
        <v>65</v>
      </c>
    </row>
    <row r="20" spans="2:10" x14ac:dyDescent="0.2">
      <c r="C20" s="68" t="s">
        <v>244</v>
      </c>
      <c r="E20" s="68" t="s">
        <v>66</v>
      </c>
      <c r="H20" s="68" t="s">
        <v>67</v>
      </c>
      <c r="J20" s="68" t="s">
        <v>68</v>
      </c>
    </row>
    <row r="21" spans="2:10" x14ac:dyDescent="0.2">
      <c r="E21" s="68" t="s">
        <v>1</v>
      </c>
      <c r="H21" s="68" t="s">
        <v>245</v>
      </c>
      <c r="J21" s="68" t="s">
        <v>246</v>
      </c>
    </row>
    <row r="23" spans="2:10" x14ac:dyDescent="0.2">
      <c r="C23" s="68" t="s">
        <v>240</v>
      </c>
      <c r="E23" s="68" t="s">
        <v>115</v>
      </c>
      <c r="H23" s="68" t="s">
        <v>247</v>
      </c>
      <c r="J23" s="68" t="s">
        <v>117</v>
      </c>
    </row>
    <row r="24" spans="2:10" x14ac:dyDescent="0.2">
      <c r="C24" s="68" t="s">
        <v>254</v>
      </c>
      <c r="E24" s="68" t="s">
        <v>71</v>
      </c>
      <c r="H24" s="68" t="s">
        <v>72</v>
      </c>
      <c r="J24" s="68" t="s">
        <v>73</v>
      </c>
    </row>
    <row r="25" spans="2:10" x14ac:dyDescent="0.2">
      <c r="C25" s="68" t="s">
        <v>255</v>
      </c>
      <c r="E25" s="68" t="s">
        <v>74</v>
      </c>
      <c r="H25" s="68" t="s">
        <v>75</v>
      </c>
      <c r="J25" s="68" t="s">
        <v>76</v>
      </c>
    </row>
    <row r="26" spans="2:10" x14ac:dyDescent="0.2">
      <c r="C26" s="68" t="s">
        <v>256</v>
      </c>
      <c r="E26" s="68" t="s">
        <v>77</v>
      </c>
      <c r="H26" s="68" t="s">
        <v>78</v>
      </c>
      <c r="J26" s="68" t="s">
        <v>79</v>
      </c>
    </row>
    <row r="27" spans="2:10" x14ac:dyDescent="0.2">
      <c r="C27" s="68" t="s">
        <v>257</v>
      </c>
      <c r="E27" s="68" t="s">
        <v>80</v>
      </c>
      <c r="H27" s="68" t="s">
        <v>81</v>
      </c>
      <c r="J27" s="68" t="s">
        <v>82</v>
      </c>
    </row>
    <row r="28" spans="2:10" x14ac:dyDescent="0.2">
      <c r="C28" s="68" t="s">
        <v>258</v>
      </c>
      <c r="E28" s="68" t="s">
        <v>83</v>
      </c>
      <c r="H28" s="68" t="s">
        <v>84</v>
      </c>
      <c r="J28" s="68" t="s">
        <v>85</v>
      </c>
    </row>
    <row r="29" spans="2:10" x14ac:dyDescent="0.2">
      <c r="C29" s="68" t="s">
        <v>259</v>
      </c>
      <c r="E29" s="68" t="s">
        <v>120</v>
      </c>
      <c r="H29" s="68" t="s">
        <v>260</v>
      </c>
      <c r="J29" s="68" t="s">
        <v>122</v>
      </c>
    </row>
    <row r="30" spans="2:10" x14ac:dyDescent="0.2">
      <c r="C30" s="68" t="s">
        <v>261</v>
      </c>
      <c r="E30" s="68" t="s">
        <v>123</v>
      </c>
      <c r="H30" s="68" t="s">
        <v>262</v>
      </c>
      <c r="J30" s="68" t="s">
        <v>125</v>
      </c>
    </row>
    <row r="31" spans="2:10" x14ac:dyDescent="0.2">
      <c r="E31" s="68" t="s">
        <v>2</v>
      </c>
      <c r="H31" s="68" t="s">
        <v>263</v>
      </c>
      <c r="J31" s="68" t="s">
        <v>264</v>
      </c>
    </row>
    <row r="33" spans="3:10" x14ac:dyDescent="0.2">
      <c r="E33" s="68" t="s">
        <v>3</v>
      </c>
      <c r="H33" s="68" t="s">
        <v>265</v>
      </c>
      <c r="J33" s="68" t="s">
        <v>266</v>
      </c>
    </row>
    <row r="35" spans="3:10" x14ac:dyDescent="0.2">
      <c r="C35" s="68" t="s">
        <v>31</v>
      </c>
      <c r="E35" s="68" t="s">
        <v>86</v>
      </c>
      <c r="H35" s="68" t="s">
        <v>87</v>
      </c>
      <c r="J35" s="68" t="s">
        <v>88</v>
      </c>
    </row>
    <row r="36" spans="3:10" x14ac:dyDescent="0.2">
      <c r="C36" s="68" t="s">
        <v>32</v>
      </c>
      <c r="E36" s="68" t="s">
        <v>89</v>
      </c>
      <c r="H36" s="68" t="s">
        <v>90</v>
      </c>
      <c r="J36" s="68" t="s">
        <v>91</v>
      </c>
    </row>
    <row r="37" spans="3:10" x14ac:dyDescent="0.2">
      <c r="C37" s="68" t="s">
        <v>33</v>
      </c>
      <c r="E37" s="68" t="s">
        <v>92</v>
      </c>
      <c r="H37" s="68" t="s">
        <v>93</v>
      </c>
      <c r="J37" s="68" t="s">
        <v>94</v>
      </c>
    </row>
    <row r="38" spans="3:10" x14ac:dyDescent="0.2">
      <c r="C38" s="68" t="s">
        <v>34</v>
      </c>
      <c r="E38" s="68" t="s">
        <v>95</v>
      </c>
      <c r="H38" s="68" t="s">
        <v>96</v>
      </c>
      <c r="J38" s="68" t="s">
        <v>97</v>
      </c>
    </row>
    <row r="39" spans="3:10" x14ac:dyDescent="0.2">
      <c r="C39" s="68" t="s">
        <v>35</v>
      </c>
      <c r="E39" s="68" t="s">
        <v>98</v>
      </c>
      <c r="H39" s="68" t="s">
        <v>99</v>
      </c>
      <c r="J39" s="68" t="s">
        <v>100</v>
      </c>
    </row>
    <row r="40" spans="3:10" x14ac:dyDescent="0.2">
      <c r="C40" s="68" t="s">
        <v>36</v>
      </c>
      <c r="E40" s="68" t="s">
        <v>101</v>
      </c>
      <c r="H40" s="68" t="s">
        <v>102</v>
      </c>
      <c r="J40" s="68" t="s">
        <v>103</v>
      </c>
    </row>
    <row r="41" spans="3:10" x14ac:dyDescent="0.2">
      <c r="C41" s="68" t="s">
        <v>37</v>
      </c>
      <c r="E41" s="68" t="s">
        <v>133</v>
      </c>
      <c r="H41" s="68" t="s">
        <v>267</v>
      </c>
      <c r="J41" s="68" t="s">
        <v>135</v>
      </c>
    </row>
    <row r="42" spans="3:10" x14ac:dyDescent="0.2">
      <c r="E42" s="68" t="s">
        <v>4</v>
      </c>
      <c r="H42" s="68" t="s">
        <v>268</v>
      </c>
      <c r="J42" s="68" t="s">
        <v>269</v>
      </c>
    </row>
    <row r="44" spans="3:10" x14ac:dyDescent="0.2">
      <c r="E44" s="68" t="s">
        <v>5</v>
      </c>
      <c r="H44" s="68" t="s">
        <v>270</v>
      </c>
      <c r="J44" s="68" t="s">
        <v>271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2.75" x14ac:dyDescent="0.2"/>
  <sheetData>
    <row r="1" spans="1:10" x14ac:dyDescent="0.2">
      <c r="A1" s="68" t="s">
        <v>353</v>
      </c>
      <c r="B1" s="68" t="s">
        <v>7</v>
      </c>
      <c r="C1" s="68" t="s">
        <v>7</v>
      </c>
    </row>
    <row r="2" spans="1:10" x14ac:dyDescent="0.2">
      <c r="A2" s="68" t="s">
        <v>7</v>
      </c>
      <c r="B2" s="68" t="s">
        <v>28</v>
      </c>
      <c r="C2" s="68" t="s">
        <v>51</v>
      </c>
    </row>
    <row r="3" spans="1:10" x14ac:dyDescent="0.2">
      <c r="A3" s="68" t="s">
        <v>7</v>
      </c>
      <c r="B3" s="68" t="s">
        <v>22</v>
      </c>
      <c r="C3" s="68" t="s">
        <v>52</v>
      </c>
    </row>
    <row r="4" spans="1:10" x14ac:dyDescent="0.2">
      <c r="A4" s="68" t="s">
        <v>7</v>
      </c>
      <c r="B4" s="68" t="s">
        <v>10</v>
      </c>
      <c r="C4" s="68" t="s">
        <v>53</v>
      </c>
    </row>
    <row r="7" spans="1:10" x14ac:dyDescent="0.2">
      <c r="G7" s="68" t="s">
        <v>30</v>
      </c>
    </row>
    <row r="8" spans="1:10" x14ac:dyDescent="0.2">
      <c r="G8" s="68" t="s">
        <v>42</v>
      </c>
    </row>
    <row r="9" spans="1:10" x14ac:dyDescent="0.2">
      <c r="G9" s="68" t="s">
        <v>24</v>
      </c>
    </row>
    <row r="12" spans="1:10" x14ac:dyDescent="0.2">
      <c r="E12" s="68" t="s">
        <v>29</v>
      </c>
      <c r="F12" s="68" t="s">
        <v>54</v>
      </c>
    </row>
    <row r="13" spans="1:10" x14ac:dyDescent="0.2">
      <c r="E13" s="68" t="s">
        <v>23</v>
      </c>
      <c r="F13" s="68" t="s">
        <v>55</v>
      </c>
    </row>
    <row r="14" spans="1:10" x14ac:dyDescent="0.2">
      <c r="H14" s="68" t="s">
        <v>26</v>
      </c>
    </row>
    <row r="15" spans="1:10" x14ac:dyDescent="0.2">
      <c r="H15" s="68" t="s">
        <v>56</v>
      </c>
      <c r="J15" s="68" t="s">
        <v>8</v>
      </c>
    </row>
    <row r="16" spans="1:10" x14ac:dyDescent="0.2">
      <c r="C16" s="68" t="s">
        <v>9</v>
      </c>
      <c r="E16" s="68" t="s">
        <v>0</v>
      </c>
    </row>
    <row r="17" spans="2:10" x14ac:dyDescent="0.2">
      <c r="C17" s="68" t="s">
        <v>241</v>
      </c>
      <c r="E17" s="68" t="s">
        <v>349</v>
      </c>
      <c r="H17" s="68" t="s">
        <v>58</v>
      </c>
      <c r="J17" s="68" t="s">
        <v>59</v>
      </c>
    </row>
    <row r="18" spans="2:10" x14ac:dyDescent="0.2">
      <c r="C18" s="68" t="s">
        <v>242</v>
      </c>
      <c r="E18" s="68" t="s">
        <v>349</v>
      </c>
      <c r="H18" s="68" t="s">
        <v>61</v>
      </c>
      <c r="J18" s="68" t="s">
        <v>62</v>
      </c>
    </row>
    <row r="19" spans="2:10" x14ac:dyDescent="0.2">
      <c r="B19" s="68" t="s">
        <v>43</v>
      </c>
      <c r="C19" s="68" t="s">
        <v>243</v>
      </c>
      <c r="E19" s="68" t="s">
        <v>349</v>
      </c>
      <c r="H19" s="68" t="s">
        <v>64</v>
      </c>
      <c r="J19" s="68" t="s">
        <v>65</v>
      </c>
    </row>
    <row r="20" spans="2:10" x14ac:dyDescent="0.2">
      <c r="C20" s="68" t="s">
        <v>244</v>
      </c>
      <c r="E20" s="68" t="s">
        <v>349</v>
      </c>
      <c r="H20" s="68" t="s">
        <v>67</v>
      </c>
      <c r="J20" s="68" t="s">
        <v>68</v>
      </c>
    </row>
    <row r="21" spans="2:10" x14ac:dyDescent="0.2">
      <c r="E21" s="68" t="s">
        <v>1</v>
      </c>
      <c r="H21" s="68" t="s">
        <v>245</v>
      </c>
      <c r="J21" s="68" t="s">
        <v>246</v>
      </c>
    </row>
    <row r="23" spans="2:10" x14ac:dyDescent="0.2">
      <c r="C23" s="68" t="s">
        <v>240</v>
      </c>
      <c r="E23" s="68" t="s">
        <v>349</v>
      </c>
      <c r="H23" s="68" t="s">
        <v>247</v>
      </c>
      <c r="J23" s="68" t="s">
        <v>117</v>
      </c>
    </row>
    <row r="24" spans="2:10" x14ac:dyDescent="0.2">
      <c r="C24" s="68" t="s">
        <v>254</v>
      </c>
      <c r="E24" s="68" t="s">
        <v>349</v>
      </c>
      <c r="H24" s="68" t="s">
        <v>72</v>
      </c>
      <c r="J24" s="68" t="s">
        <v>73</v>
      </c>
    </row>
    <row r="25" spans="2:10" x14ac:dyDescent="0.2">
      <c r="C25" s="68" t="s">
        <v>255</v>
      </c>
      <c r="E25" s="68" t="s">
        <v>349</v>
      </c>
      <c r="H25" s="68" t="s">
        <v>75</v>
      </c>
      <c r="J25" s="68" t="s">
        <v>76</v>
      </c>
    </row>
    <row r="26" spans="2:10" x14ac:dyDescent="0.2">
      <c r="C26" s="68" t="s">
        <v>256</v>
      </c>
      <c r="E26" s="68" t="s">
        <v>349</v>
      </c>
      <c r="H26" s="68" t="s">
        <v>78</v>
      </c>
      <c r="J26" s="68" t="s">
        <v>79</v>
      </c>
    </row>
    <row r="27" spans="2:10" x14ac:dyDescent="0.2">
      <c r="C27" s="68" t="s">
        <v>257</v>
      </c>
      <c r="E27" s="68" t="s">
        <v>349</v>
      </c>
      <c r="H27" s="68" t="s">
        <v>81</v>
      </c>
      <c r="J27" s="68" t="s">
        <v>82</v>
      </c>
    </row>
    <row r="28" spans="2:10" x14ac:dyDescent="0.2">
      <c r="C28" s="68" t="s">
        <v>258</v>
      </c>
      <c r="E28" s="68" t="s">
        <v>349</v>
      </c>
      <c r="H28" s="68" t="s">
        <v>84</v>
      </c>
      <c r="J28" s="68" t="s">
        <v>85</v>
      </c>
    </row>
    <row r="29" spans="2:10" x14ac:dyDescent="0.2">
      <c r="C29" s="68" t="s">
        <v>259</v>
      </c>
      <c r="E29" s="68" t="s">
        <v>349</v>
      </c>
      <c r="H29" s="68" t="s">
        <v>260</v>
      </c>
      <c r="J29" s="68" t="s">
        <v>122</v>
      </c>
    </row>
    <row r="30" spans="2:10" x14ac:dyDescent="0.2">
      <c r="C30" s="68" t="s">
        <v>261</v>
      </c>
      <c r="E30" s="68" t="s">
        <v>349</v>
      </c>
      <c r="H30" s="68" t="s">
        <v>262</v>
      </c>
      <c r="J30" s="68" t="s">
        <v>125</v>
      </c>
    </row>
    <row r="31" spans="2:10" x14ac:dyDescent="0.2">
      <c r="E31" s="68" t="s">
        <v>2</v>
      </c>
      <c r="H31" s="68" t="s">
        <v>263</v>
      </c>
      <c r="J31" s="68" t="s">
        <v>264</v>
      </c>
    </row>
    <row r="33" spans="3:10" x14ac:dyDescent="0.2">
      <c r="E33" s="68" t="s">
        <v>3</v>
      </c>
      <c r="H33" s="68" t="s">
        <v>265</v>
      </c>
      <c r="J33" s="68" t="s">
        <v>266</v>
      </c>
    </row>
    <row r="35" spans="3:10" x14ac:dyDescent="0.2">
      <c r="C35" s="68" t="s">
        <v>31</v>
      </c>
      <c r="E35" s="68" t="s">
        <v>349</v>
      </c>
      <c r="H35" s="68" t="s">
        <v>87</v>
      </c>
      <c r="J35" s="68" t="s">
        <v>88</v>
      </c>
    </row>
    <row r="36" spans="3:10" x14ac:dyDescent="0.2">
      <c r="C36" s="68" t="s">
        <v>32</v>
      </c>
      <c r="E36" s="68" t="s">
        <v>349</v>
      </c>
      <c r="H36" s="68" t="s">
        <v>90</v>
      </c>
      <c r="J36" s="68" t="s">
        <v>91</v>
      </c>
    </row>
    <row r="37" spans="3:10" x14ac:dyDescent="0.2">
      <c r="C37" s="68" t="s">
        <v>33</v>
      </c>
      <c r="E37" s="68" t="s">
        <v>349</v>
      </c>
      <c r="H37" s="68" t="s">
        <v>93</v>
      </c>
      <c r="J37" s="68" t="s">
        <v>94</v>
      </c>
    </row>
    <row r="38" spans="3:10" x14ac:dyDescent="0.2">
      <c r="C38" s="68" t="s">
        <v>34</v>
      </c>
      <c r="E38" s="68" t="s">
        <v>349</v>
      </c>
      <c r="H38" s="68" t="s">
        <v>96</v>
      </c>
      <c r="J38" s="68" t="s">
        <v>97</v>
      </c>
    </row>
    <row r="39" spans="3:10" x14ac:dyDescent="0.2">
      <c r="C39" s="68" t="s">
        <v>35</v>
      </c>
      <c r="E39" s="68" t="s">
        <v>349</v>
      </c>
      <c r="H39" s="68" t="s">
        <v>99</v>
      </c>
      <c r="J39" s="68" t="s">
        <v>100</v>
      </c>
    </row>
    <row r="40" spans="3:10" x14ac:dyDescent="0.2">
      <c r="C40" s="68" t="s">
        <v>36</v>
      </c>
      <c r="E40" s="68" t="s">
        <v>349</v>
      </c>
      <c r="H40" s="68" t="s">
        <v>102</v>
      </c>
      <c r="J40" s="68" t="s">
        <v>103</v>
      </c>
    </row>
    <row r="41" spans="3:10" x14ac:dyDescent="0.2">
      <c r="C41" s="68" t="s">
        <v>37</v>
      </c>
      <c r="E41" s="68" t="s">
        <v>349</v>
      </c>
      <c r="H41" s="68" t="s">
        <v>267</v>
      </c>
      <c r="J41" s="68" t="s">
        <v>135</v>
      </c>
    </row>
    <row r="42" spans="3:10" x14ac:dyDescent="0.2">
      <c r="E42" s="68" t="s">
        <v>4</v>
      </c>
      <c r="H42" s="68" t="s">
        <v>268</v>
      </c>
      <c r="J42" s="68" t="s">
        <v>269</v>
      </c>
    </row>
    <row r="44" spans="3:10" x14ac:dyDescent="0.2">
      <c r="E44" s="68" t="s">
        <v>5</v>
      </c>
      <c r="H44" s="68" t="s">
        <v>270</v>
      </c>
      <c r="J44" s="68" t="s">
        <v>271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Options</vt:lpstr>
      <vt:lpstr>P&amp;L by Company</vt:lpstr>
      <vt:lpstr>CRONUS JetCorp UK</vt:lpstr>
      <vt:lpstr>CRONUS JetCorp USA</vt:lpstr>
    </vt:vector>
  </TitlesOfParts>
  <Company>Jet Reports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 Consolidated P_L by Company</dc:title>
  <dc:subject>Jet Reports</dc:subject>
  <dc:creator>Phil Bride</dc:creator>
  <dc:description>Consolidated Profit and Loss information for multiple companies.  Company information is presented side by side to allow comparison and consolidated information across companies that are included in the filters.</dc:description>
  <cp:lastModifiedBy>Kim R. Duey</cp:lastModifiedBy>
  <cp:lastPrinted>2014-01-09T00:28:27Z</cp:lastPrinted>
  <dcterms:created xsi:type="dcterms:W3CDTF">2004-05-17T16:16:28Z</dcterms:created>
  <dcterms:modified xsi:type="dcterms:W3CDTF">2018-10-15T18:25:36Z</dcterms:modified>
  <cp:category>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rill Button Active">
    <vt:bool>true</vt:bool>
  </property>
  <property fmtid="{D5CDD505-2E9C-101B-9397-08002B2CF9AE}" pid="3" name="Jet Reports Last Version Refresh">
    <vt:lpwstr>Version 7.1.0  Released 1/23/2008 3:23:30 PM</vt:lpwstr>
  </property>
  <property fmtid="{D5CDD505-2E9C-101B-9397-08002B2CF9AE}" pid="4" name="Jet Reports Design Mode Active">
    <vt:bool>false</vt:bool>
  </property>
  <property fmtid="{D5CDD505-2E9C-101B-9397-08002B2CF9AE}" pid="5" name="NeedsREVERT">
    <vt:lpwstr>FALSE</vt:lpwstr>
  </property>
  <property fmtid="{D5CDD505-2E9C-101B-9397-08002B2CF9AE}" pid="6" name="OriginalName">
    <vt:lpwstr>GL Consolidated P&amp;L by Company.xlsx</vt:lpwstr>
  </property>
  <property fmtid="{D5CDD505-2E9C-101B-9397-08002B2CF9AE}" pid="7" name="Jet Reports Function Literals">
    <vt:lpwstr>,	;	,	{	}	[@[{0}]]	1033</vt:lpwstr>
  </property>
</Properties>
</file>